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RDINAGEM 2022" sheetId="1" r:id="rId1"/>
    <sheet name="Uniformes e EPIS" sheetId="2" r:id="rId2"/>
    <sheet name="Equipamentos" sheetId="3" r:id="rId3"/>
    <sheet name="QUADRO RESUMO" sheetId="4" r:id="rId4"/>
  </sheets>
  <definedNames/>
  <calcPr fullCalcOnLoad="1"/>
</workbook>
</file>

<file path=xl/sharedStrings.xml><?xml version="1.0" encoding="utf-8"?>
<sst xmlns="http://schemas.openxmlformats.org/spreadsheetml/2006/main" count="376" uniqueCount="259">
  <si>
    <t xml:space="preserve"> PREGÃO ELETRÔNICO Nº 02/2022– UASG 158884</t>
  </si>
  <si>
    <t>PROCESSO Nº 23545.000160/2022-11</t>
  </si>
  <si>
    <t>MODELO DE PLANILHA DE FORMAÇÃO DE CUSTO E PREÇO - SERVIÇO DE JARDINAGEM</t>
  </si>
  <si>
    <t>Instrução Normativa SEGES/MPOG nº 5, de 26 de maio de 2017</t>
  </si>
  <si>
    <t>SERVIÇOS DE JARDINAGEM</t>
  </si>
  <si>
    <t>OBSERVAÇÕES GERAIS</t>
  </si>
  <si>
    <r>
      <rPr>
        <sz val="10"/>
        <rFont val="Arial"/>
        <family val="0"/>
      </rPr>
      <t xml:space="preserve">1) Os salários-mínimos vigentes (pisos salariais) dos profissionais colocados à disposição da CONTRATANTE, para a prestação dos serviços objeto deste Edital, deverão ser fixados, para as respectivas categorias, tomando-se por parâmetro aqueles dispostos na respectiva </t>
    </r>
    <r>
      <rPr>
        <b/>
        <sz val="10"/>
        <rFont val="Arial"/>
        <family val="0"/>
      </rPr>
      <t>Convenção Coletiva de Trabalho em vigor</t>
    </r>
    <r>
      <rPr>
        <sz val="10"/>
        <rFont val="Arial"/>
        <family val="0"/>
      </rPr>
      <t xml:space="preserve"> na data da sessão pública de abertura das propostas;</t>
    </r>
  </si>
  <si>
    <t>2) As propostas deverão conter indicação dos sindicatos, acordos coletivos, convenções coletivas, sentenças normativas ou leis que regem as categorias profissionais que executarão os serviços e as respectivas datas bases e vigências, em vigor na data da sessão pública de abertura das propostas com base no Código Brasileiro de Ocupações – CBO;</t>
  </si>
  <si>
    <t>3) Os custos de vale-refeição deverão ter como base as condições estabelecidas nas Convenções Coletivas de Trabalho em vigor na data da sessão pública de abertura das propostas celebradas pelos Sindicatos das respectivas categorias;</t>
  </si>
  <si>
    <t>4) As Alíquotas referentes aos Encargos Sociais e Tributos, deverão necessariamente ser compatíveis com o regime tributário da empresa – Lucro Real – Lucro Presumido – Simples Nacional, conforme legislação pertinente;</t>
  </si>
  <si>
    <t>5) A planilha apresentada pelo licitante conter Notas Explicativas que possibilitem a compreensão dos valores nela constantes, no que couber;</t>
  </si>
  <si>
    <t>6) A planilha de Custos é exemplificativa e não exaustiva, e foi elaborada a partir da IN 05/2017 e no “Estudo Sobre a composição dos Custos dos valores limites  do SEGES – MP. No entanto, cada licitante poderá elaborar sua própria planilha, desde que dela conste todos os custos considerados na composição do preço.</t>
  </si>
  <si>
    <t>7) Deverá ser apresentado planilha de custos para cada item da presente licitação.</t>
  </si>
  <si>
    <t xml:space="preserve">PLANILHA DE CUSTOS E FORMAÇÃO DE PREÇOS - SERVIÇO DE JARDINAGEM </t>
  </si>
  <si>
    <t>Nº do processo:</t>
  </si>
  <si>
    <t>23545.000160/2022-11</t>
  </si>
  <si>
    <t xml:space="preserve">Licitação nº: </t>
  </si>
  <si>
    <t>02/2022</t>
  </si>
  <si>
    <t>Dia:</t>
  </si>
  <si>
    <t>___/___/___</t>
  </si>
  <si>
    <t>às</t>
  </si>
  <si>
    <t>___:___</t>
  </si>
  <si>
    <t>horas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</si>
  <si>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</si>
  <si>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</si>
  <si>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</si>
  <si>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</si>
  <si>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</si>
  <si>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</si>
  <si>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Número do registro da convenção coletiva no MTE</t>
  </si>
  <si>
    <t>ES0000009/2022</t>
  </si>
  <si>
    <t>D</t>
  </si>
  <si>
    <t>Número de meses de execução contratual</t>
  </si>
  <si>
    <t>12 MESES</t>
  </si>
  <si>
    <t>Identificação do Serviço</t>
  </si>
  <si>
    <t>Tipo de Serviço</t>
  </si>
  <si>
    <t>Unidade de Medida</t>
  </si>
  <si>
    <t>Quantidade total a contratar (em função da unidade de medida)</t>
  </si>
  <si>
    <t>JARDINEIRO</t>
  </si>
  <si>
    <t>POSTO</t>
  </si>
  <si>
    <t>1 POSTO</t>
  </si>
  <si>
    <r>
      <rPr>
        <b/>
        <sz val="11"/>
        <rFont val="Cambria"/>
        <family val="0"/>
      </rPr>
      <t>Nota 1:</t>
    </r>
    <r>
      <rPr>
        <sz val="10"/>
        <rFont val="Arial"/>
        <family val="0"/>
      </rPr>
      <t xml:space="preserve"> Esta tabela poderá ser adaptada às características do serviço contratado, inclusive no que concerne às rubricas e suas respectivas provisões e/ou estimativas, desde que haja justificativa.</t>
    </r>
  </si>
  <si>
    <r>
      <rPr>
        <b/>
        <sz val="11"/>
        <rFont val="Cambria"/>
        <family val="0"/>
      </rPr>
      <t>Nota 2:</t>
    </r>
    <r>
      <rPr>
        <sz val="10"/>
        <rFont val="Arial"/>
        <family val="0"/>
      </rPr>
      <t xml:space="preserve"> Cada posto corresponde a 01 (um) JARDINEIRO</t>
    </r>
  </si>
  <si>
    <t>MÓDULOS</t>
  </si>
  <si>
    <t>Mão de obra vinculada à execução contratual</t>
  </si>
  <si>
    <t>Dados para composição dos custos referentes à mão-de-obra</t>
  </si>
  <si>
    <t>Auxiliar de Serviços Gerais – JARDINEIRO – 44h semanais</t>
  </si>
  <si>
    <t>Classificação Brasileira de Ocupações (CBO)</t>
  </si>
  <si>
    <t xml:space="preserve">CBO 6220.10 </t>
  </si>
  <si>
    <t>Salário Nominativo da Categoria Profissional</t>
  </si>
  <si>
    <t>Categoria profissional (vinculada à execução contratual)</t>
  </si>
  <si>
    <t>Jardineiro</t>
  </si>
  <si>
    <t>Data base da categoria (dia/mês/ano)</t>
  </si>
  <si>
    <r>
      <rPr>
        <b/>
        <sz val="11"/>
        <rFont val="Arial"/>
        <family val="0"/>
      </rPr>
      <t xml:space="preserve">Nota 1: </t>
    </r>
    <r>
      <rPr>
        <sz val="11"/>
        <rFont val="Cambria"/>
        <family val="0"/>
      </rPr>
      <t>Deverá ser elaborado um quadro para cada tipo de serviço.</t>
    </r>
  </si>
  <si>
    <r>
      <rPr>
        <b/>
        <sz val="11"/>
        <rFont val="Arial"/>
        <family val="0"/>
      </rPr>
      <t xml:space="preserve">Nota 2: </t>
    </r>
    <r>
      <rPr>
        <sz val="11"/>
        <rFont val="Cambria"/>
        <family val="0"/>
      </rPr>
      <t>A planilha será calculada considerando o valor mensal do empregado.</t>
    </r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</si>
  <si>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</si>
  <si>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</si>
  <si>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</si>
  <si>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</si>
  <si>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</si>
  <si>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</si>
  <si>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</si>
  <si>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</si>
  <si>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</si>
  <si>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</si>
  <si>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</si>
  <si>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</si>
  <si>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</si>
  <si>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</si>
  <si>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DO MÓDULO 1</t>
  </si>
  <si>
    <r>
      <rPr>
        <b/>
        <sz val="10"/>
        <rFont val="Arial"/>
        <family val="0"/>
      </rPr>
      <t xml:space="preserve">Nota 1: </t>
    </r>
    <r>
      <rPr>
        <sz val="11"/>
        <rFont val="Cambria"/>
        <family val="0"/>
      </rPr>
      <t xml:space="preserve">O Módulo 1 refere-se ao valor mensal devido ao empregado </t>
    </r>
  </si>
  <si>
    <t>MÓDULO 2 – ENCARGOS E BENEFÍCIOS ANUAIS, MENSAIS E DIÁRIOS</t>
  </si>
  <si>
    <t>Submódulo 2.1 - 13º Salário, Férias e Adicional de Férias</t>
  </si>
  <si>
    <r>
      <rPr>
        <sz val="11"/>
        <rFont val="Cambria"/>
        <family val="0"/>
      </rPr>
      <t>13 (Décimo-terceiro) salário</t>
    </r>
    <r>
      <rPr>
        <sz val="10"/>
        <color indexed="10"/>
        <rFont val="Arial"/>
        <family val="0"/>
      </rPr>
      <t xml:space="preserve"> </t>
    </r>
  </si>
  <si>
    <t>Férias e Adicional de Férias</t>
  </si>
  <si>
    <t>-</t>
  </si>
  <si>
    <t>Incidência dos encargos previstos no Submódulo 2.2 sobre 13º salário e Férias</t>
  </si>
  <si>
    <t>TOTAL SUBMÓDULO 2.1</t>
  </si>
  <si>
    <r>
      <rPr>
        <b/>
        <sz val="11"/>
        <rFont val="Arial"/>
        <family val="0"/>
      </rPr>
      <t xml:space="preserve">Nota 1: </t>
    </r>
    <r>
      <rPr>
        <sz val="11"/>
        <rFont val="Cambria"/>
        <family val="0"/>
      </rPr>
      <t>Como a planilha de custos e formação de preços é calculada mensalmente, provisiona-se proporcionalmente 1/12 (um doze avos) dos valores referentes a gratificação natalina e adicional de férias.</t>
    </r>
  </si>
  <si>
    <r>
      <rPr>
        <b/>
        <sz val="11"/>
        <rFont val="Arial"/>
        <family val="0"/>
      </rPr>
      <t xml:space="preserve">Nota 2: </t>
    </r>
    <r>
      <rPr>
        <sz val="11"/>
        <rFont val="Cambria"/>
        <family val="0"/>
      </rPr>
      <t>O adicional de férias contido no Submódulo 2.1 corresponde a 1/3 (um terço) da remuneração que por sua vez é divido por 12 (doze) conforme Nota 1 acima.</t>
    </r>
  </si>
  <si>
    <t>Submódulo 2.2 - Encargos Previdenciários (GPS), Fundo de Garantia por Tempo de Serviço (FGTS) e Outras Contribuições.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</si>
  <si>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</si>
  <si>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</si>
  <si>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</si>
  <si>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</si>
  <si>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</si>
  <si>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</si>
  <si>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 xml:space="preserve">INCRA </t>
  </si>
  <si>
    <t>GPS</t>
  </si>
  <si>
    <t>H</t>
  </si>
  <si>
    <t xml:space="preserve">FGTS </t>
  </si>
  <si>
    <t>TOTAL SUBMÓDULO 2.2</t>
  </si>
  <si>
    <r>
      <rPr>
        <b/>
        <sz val="11"/>
        <rFont val="Arial"/>
        <family val="0"/>
      </rPr>
      <t xml:space="preserve">Nota 1: </t>
    </r>
    <r>
      <rPr>
        <sz val="11"/>
        <rFont val="Cambria"/>
        <family val="0"/>
      </rPr>
      <t>Os percentuais dos encargos previdenciários, do FGTS e demais contribuições são aqueles estabelecidos pela legislação vigente.</t>
    </r>
  </si>
  <si>
    <r>
      <rPr>
        <b/>
        <sz val="11"/>
        <rFont val="Arial"/>
        <family val="0"/>
      </rPr>
      <t xml:space="preserve">Nota 2: </t>
    </r>
    <r>
      <rPr>
        <sz val="11"/>
        <rFont val="Cambria"/>
        <family val="0"/>
      </rPr>
      <t xml:space="preserve">O SAT a depender do grau de risco do serviço irá variar entre 1%, para risco leve, de 2%, para risco médio, e de 3% de risco grave. </t>
    </r>
  </si>
  <si>
    <r>
      <rPr>
        <b/>
        <sz val="11"/>
        <rFont val="Arial"/>
        <family val="0"/>
      </rPr>
      <t xml:space="preserve">Nota 3: </t>
    </r>
    <r>
      <rPr>
        <sz val="11"/>
        <rFont val="Cambria"/>
        <family val="0"/>
      </rPr>
      <t>Esses percentuais incidem sobre o Módulo 1, o Submódulo 2.1</t>
    </r>
  </si>
  <si>
    <t>Submódulo 2.3 - Benefícios Mensais e Diários</t>
  </si>
  <si>
    <t>Transporte (Cláusula 14ª)</t>
  </si>
  <si>
    <t xml:space="preserve">Auxílio-Refeição/Alimentação (Cláusula 12ª - Desconto 3,5%) </t>
  </si>
  <si>
    <t>BASE DE CÁLCULO</t>
  </si>
  <si>
    <t>Seguro de Vida (Cláusula 17ª)</t>
  </si>
  <si>
    <t>Idesbre (Cláusula 22ª)</t>
  </si>
  <si>
    <t>Assistência médica (Cláusula 15ª)</t>
  </si>
  <si>
    <t>Assistência odontológica (Cláusula 20ª)</t>
  </si>
  <si>
    <t>Outros (Especificar e apontar cláusula da CCT quando couber)</t>
  </si>
  <si>
    <t>TOTAL SUBMÓDULO 2.3</t>
  </si>
  <si>
    <r>
      <rPr>
        <b/>
        <sz val="11"/>
        <rFont val="Arial"/>
        <family val="0"/>
      </rPr>
      <t xml:space="preserve">Nota 1: </t>
    </r>
    <r>
      <rPr>
        <sz val="11"/>
        <rFont val="Cambria"/>
        <family val="0"/>
      </rPr>
      <t>O valor informado deverá ser o custo real do benefício (descontado o valor eventualmente pago pelo empregado). Optou-se, neste levantamento, por não atribuir valor ao transporte, tendo em vista a característica geográfica da cidade e da experiência observada nos  contratos semelhantes dos últimos anos). Todavia a empresa deverá adaptar a planilha considerando as suas particularidades.</t>
    </r>
  </si>
  <si>
    <r>
      <rPr>
        <b/>
        <sz val="11"/>
        <rFont val="Arial"/>
        <family val="0"/>
      </rPr>
      <t xml:space="preserve">Nota 2: </t>
    </r>
    <r>
      <rPr>
        <sz val="11"/>
        <rFont val="Cambria"/>
        <family val="0"/>
      </rPr>
      <t>Auxílio Alimentação. 22 tickets/mês x R$17,99=395,78. Facultado desconto proporcional em folha do percentual de 3,5% sobre o valor do benefício concedido.</t>
    </r>
  </si>
  <si>
    <t>QUADRO-RESUMO DO MÓDULO 2 - ENCARGOS, BENEFÍCIOS ANUAIS, MENSAIS E DIÁRIOS</t>
  </si>
  <si>
    <t>Módulo 2 - Encargos, Benefícios Anuais, Mensais e Diários</t>
  </si>
  <si>
    <t>2.1</t>
  </si>
  <si>
    <t>13º (décimo terceiro)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</si>
  <si>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</si>
  <si>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</si>
  <si>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</si>
  <si>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</si>
  <si>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</si>
  <si>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</si>
  <si>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Dados utilizados:</t>
  </si>
  <si>
    <t>PROVISÃO PARA RESCISÃO</t>
  </si>
  <si>
    <t>Percentual de demissões sem justa causa no estado do ES – Dados CAGED</t>
  </si>
  <si>
    <t>Aviso Prévio Indenizado</t>
  </si>
  <si>
    <t>Sem justa causa indenizado ( 50% das demissões sem justa causa)</t>
  </si>
  <si>
    <t>Multa do FGTS e Contribuição Social sobre o Aviso Prévio Indenizado</t>
  </si>
  <si>
    <t>Sem justa causa trabalhado (50% das demissões sem justa causa)</t>
  </si>
  <si>
    <t xml:space="preserve">Aviso prévio Trabalhado    </t>
  </si>
  <si>
    <t xml:space="preserve">Multa do FGTS e Contribuição Social sobre o Aviso Prévio Trabalhado. </t>
  </si>
  <si>
    <t>Demissão por Justa Causa</t>
  </si>
  <si>
    <t>Percentual de demissões por justa causa – Dados CAGED</t>
  </si>
  <si>
    <t>TOTAL DO MÓDULO 3</t>
  </si>
  <si>
    <t>Item A –[ Módulo 1 + Módulo 2 – (Encargos previdenciários - GPS) ] / 12 x 50% do percentual do CAGED no Espírito Santo para demissões sem justa causa)</t>
  </si>
  <si>
    <t>item B -</t>
  </si>
  <si>
    <t>(Valor do depósito mensal de FGTS) x  50% do percentual do CAGED no Espírito Santo para demissões sem justa causa) x 50%</t>
  </si>
  <si>
    <t>Item C – (Módulo1 + Módulo2)/12 * 50% do percentual do CAGED no Espírito Santo para demissões sem justa causa)</t>
  </si>
  <si>
    <t>item D- (Valor do depósito mensal do FGTS) x50% do percentual do CAGED no Espírito Santo para demissões sem justa causa) x 50%</t>
  </si>
  <si>
    <r>
      <rPr>
        <sz val="10"/>
        <color indexed="8"/>
        <rFont val="Arial"/>
        <family val="0"/>
      </rPr>
      <t xml:space="preserve">Item E – Corresponde ao cálculo das provisões incorporadas para adicional de férias e 13º salário que não são devidas no caso de demissão por justa causa, </t>
    </r>
    <r>
      <rPr>
        <b/>
        <u val="single"/>
        <sz val="10"/>
        <color indexed="8"/>
        <rFont val="Arial"/>
        <family val="0"/>
      </rPr>
      <t>sendo valor negativo</t>
    </r>
    <r>
      <rPr>
        <sz val="10"/>
        <color indexed="8"/>
        <rFont val="Arial"/>
        <family val="0"/>
      </rPr>
      <t>. O cálculo foi feito assumindo que s demissões por justa causa têm distribuição uniforme ao longo do ano.       Item E = - (13º + Férias + adicional de férias) x % de demissões por justa causa (Percentual de demissão com justa causa obtido no CAGED)</t>
    </r>
  </si>
  <si>
    <t>MÓDULO 4 – CUSTO DE REPOSIÇÃO DO PROFISSIONAL AUSENTE</t>
  </si>
  <si>
    <t>Submódulo 4.1 - Ausências Legais</t>
  </si>
  <si>
    <t>Nº Dias de reposição</t>
  </si>
  <si>
    <t xml:space="preserve">Férias </t>
  </si>
  <si>
    <t>Ausências Legais</t>
  </si>
  <si>
    <t>Acidente trabalho</t>
  </si>
  <si>
    <t>Afastamento por doença</t>
  </si>
  <si>
    <t>Consulta médica filho</t>
  </si>
  <si>
    <t>Óbitos na família</t>
  </si>
  <si>
    <t>Percentual de ocorrência</t>
  </si>
  <si>
    <t>Casamento</t>
  </si>
  <si>
    <t>Afastamento (meses)</t>
  </si>
  <si>
    <t>Doação de sangue</t>
  </si>
  <si>
    <t>I</t>
  </si>
  <si>
    <t>Testemunho</t>
  </si>
  <si>
    <t>Paternidade</t>
  </si>
  <si>
    <t>Maternidade</t>
  </si>
  <si>
    <t>Consulta pré natal</t>
  </si>
  <si>
    <t>TOTAL SUBMÓDULO 4.1</t>
  </si>
  <si>
    <t xml:space="preserve">Referência do nº de dias utilizada: Caderno técnico  – Ministério do Planejamento; Fundação Instituto de Administração, RAIS/MTE, PNAD/IBGE, Registro Civil IBGE. Valor calculado Itens A ao I: Nº dias de reposição * (Módulo 1 + 2 + 3)/30 /12. </t>
  </si>
  <si>
    <t>Submódulo 4.2 - Intrajornada</t>
  </si>
  <si>
    <t>Reposição do Profissional no intervalo para repouso e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</si>
  <si>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</si>
  <si>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</si>
  <si>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</si>
  <si>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</si>
  <si>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</si>
  <si>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</si>
  <si>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</si>
  <si>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</si>
  <si>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</si>
  <si>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>Uniformes e EPI´s</t>
  </si>
  <si>
    <t>Materiais</t>
  </si>
  <si>
    <t>Equipamentos</t>
  </si>
  <si>
    <t>TOTAL DO MÓDULO 5</t>
  </si>
  <si>
    <r>
      <rPr>
        <b/>
        <sz val="11"/>
        <rFont val="Cambria"/>
        <family val="0"/>
      </rPr>
      <t>Nota 1:</t>
    </r>
    <r>
      <rPr>
        <sz val="11"/>
        <rFont val="Cambria"/>
        <family val="0"/>
      </rPr>
      <t xml:space="preserve"> Valores mensais por empregado.                                                                                                                          </t>
    </r>
    <r>
      <rPr>
        <b/>
        <sz val="11"/>
        <rFont val="Cambria"/>
        <family val="0"/>
      </rPr>
      <t>Nota 2.</t>
    </r>
    <r>
      <rPr>
        <sz val="11"/>
        <rFont val="Cambria"/>
        <family val="0"/>
      </rPr>
      <t xml:space="preserve"> A licitante deverá especificar em planilha anexa a relação de todos os insumos necessários para definição do valor dos uniformes, materiais e equipamentos. A lista utilizada nessa planilha é meramente exemplificativa, cabendo a empresa a realização da listagem completa para realização do serviço conforme especificações no Edital e anexos. </t>
    </r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</si>
  <si>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</si>
  <si>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</si>
  <si>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</si>
  <si>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</si>
  <si>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</si>
  <si>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</si>
  <si>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</si>
  <si>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</si>
  <si>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</si>
  <si>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</si>
  <si>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</si>
  <si>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</si>
  <si>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 xml:space="preserve">Nota 1: Percentuais de lucro e custos indiretos obtidos no caderno técnico do Ministério do Planejamento. 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</si>
  <si>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</si>
  <si>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</si>
  <si>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</si>
  <si>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</si>
  <si>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 xml:space="preserve">1- UNIFORME </t>
  </si>
  <si>
    <t>ITEM</t>
  </si>
  <si>
    <t xml:space="preserve">UNIFORMES </t>
  </si>
  <si>
    <t>UND</t>
  </si>
  <si>
    <t>QDE ANUAL DO CONTRATO (considerando todos colaboradores do contrato)</t>
  </si>
  <si>
    <t xml:space="preserve">Custo  Unitário </t>
  </si>
  <si>
    <t>VALOR ANUAL</t>
  </si>
  <si>
    <t>VALOR MENSAL POR POSTO</t>
  </si>
  <si>
    <t>Calçado de segurança, tipo botina, par</t>
  </si>
  <si>
    <t>und</t>
  </si>
  <si>
    <t>Calça jeans</t>
  </si>
  <si>
    <t>Camisa manga longa com logo da empresa</t>
  </si>
  <si>
    <t>Camisa manga curta com logo da empresa</t>
  </si>
  <si>
    <t>Boné com logo da empresa</t>
  </si>
  <si>
    <t>outros (exemplificar)</t>
  </si>
  <si>
    <t>TOTAL DE UNIFORMES POR POSTO DE TRABALHO</t>
  </si>
  <si>
    <t>2- EPIS</t>
  </si>
  <si>
    <t>Máscara de proteção respiratória com filtro  de carvão ativado para uso com produtos químicos</t>
  </si>
  <si>
    <t>Und</t>
  </si>
  <si>
    <t xml:space="preserve">Conjunto para pulverização de agrotóxicos com 5 peças (Boné Arábe, viseira, camisa, calça e Avental) </t>
  </si>
  <si>
    <t>Óculos de proteção lente incolor em policarbonato</t>
  </si>
  <si>
    <t>Protetor auricular tipo plug em silicone</t>
  </si>
  <si>
    <t>Capa para chuva, em pvc, com forro, cor amarela ou preta tamanho G com mangas e capuz</t>
  </si>
  <si>
    <t>Luva de raspa, couro, cano curto, com reforço</t>
  </si>
  <si>
    <t>Luva PVC sem forro com 46 cm</t>
  </si>
  <si>
    <t>Luva em malha de algodão e poliéster branca</t>
  </si>
  <si>
    <t>Perneiras de segurança e proteção contra picada de cobras</t>
  </si>
  <si>
    <t>Bota PVC com Forro cor preta, com solado especial</t>
  </si>
  <si>
    <t>Protetor solar FPS 50 120 ml</t>
  </si>
  <si>
    <t>TOTAL DE UNIFORMES / EPI´S</t>
  </si>
  <si>
    <t>Nota 1: A lista de uniformes é meramente exemplificativa, ou seja, não esgota a quantidade de materiais ou de epi´s necessários  para a execução completa dos serviços conforme especificações do edital, cabendo à empresa a realização de um levantamento amplo dos materiais necessários.</t>
  </si>
  <si>
    <t>EQUIPAMENTOS</t>
  </si>
  <si>
    <t>QUANTIDADE</t>
  </si>
  <si>
    <t>Valor Unitário</t>
  </si>
  <si>
    <t>VALOR TOTAL DOS EQUIPAMENTOS</t>
  </si>
  <si>
    <t>TAXA ANUAL DE  DEPRECIAÇÃO</t>
  </si>
  <si>
    <t xml:space="preserve">Pulverizador Polvilhadeira para uso com formicida em pó </t>
  </si>
  <si>
    <t xml:space="preserve">Carrinho de mão (pneu com câmara) </t>
  </si>
  <si>
    <t xml:space="preserve">Cavadeira articulada com cabo </t>
  </si>
  <si>
    <t xml:space="preserve">Cavadeira reta com cabo </t>
  </si>
  <si>
    <t xml:space="preserve">Enxada com cabo (tamanho médio) </t>
  </si>
  <si>
    <t xml:space="preserve">Enxadão com cabo (tamanho médio) </t>
  </si>
  <si>
    <t>Enxadinha com sacho duplo</t>
  </si>
  <si>
    <t xml:space="preserve">Facão (médio) </t>
  </si>
  <si>
    <t>Kit para vaso</t>
  </si>
  <si>
    <t>Machado com cabo</t>
  </si>
  <si>
    <t xml:space="preserve">Mangueira com adaptador, 30 m, 1/2”, com esguicho </t>
  </si>
  <si>
    <t xml:space="preserve">Pá de bico com cabo de madeira </t>
  </si>
  <si>
    <t>Picareta (chibanca) com cabo</t>
  </si>
  <si>
    <t xml:space="preserve">Pulverizador, cilindro metálico entre 18 a 20 litros </t>
  </si>
  <si>
    <t xml:space="preserve">Vassoura plástica tipo ancinho com cabo, para jardim </t>
  </si>
  <si>
    <t>Podador de cerca viva à gasolina similar a da marca Husqvarna modelo 122HD60</t>
  </si>
  <si>
    <t xml:space="preserve">Serrote para poda nº 12 </t>
  </si>
  <si>
    <t>Tesoura grande para poda de cerca viva</t>
  </si>
  <si>
    <t xml:space="preserve">Tesoura pequena para poda </t>
  </si>
  <si>
    <t>Cortador de grama elétrico similar ao modelo MC50E Trapp 110V</t>
  </si>
  <si>
    <t>Aparador de Grama Elétrico 1000 w 110v</t>
  </si>
  <si>
    <t>Rastelo tipo ancinho metálico com cabo</t>
  </si>
  <si>
    <t>Extensão Elétrica comprimento 50 metros cabo tipo PP duplo protegido</t>
  </si>
  <si>
    <t>Nota 1: Diferentemente dos materiais, os equipamentos não são cotados na planilha pelo seu valor de aquisição integral, mas apenas o valor equivalente à taxa de depreciação, conforme verificado pelo Acórdão 966/2010 – Plenário -TCU</t>
  </si>
  <si>
    <t>Nota 2: O prazo de vida útil e a taxa de depreciação anual de equipamentos foram definidos baseados no Anexo III da Instrução Normativa RFB nº 1700 de 14/03/2017, publicada em DOU – Seção 1 – 16 de março de 2017 e no Manual SIAFI</t>
  </si>
  <si>
    <r>
      <rPr>
        <b/>
        <sz val="11"/>
        <rFont val="Arial"/>
        <family val="0"/>
      </rPr>
      <t>Nota 3:</t>
    </r>
    <r>
      <rPr>
        <b/>
        <u val="single"/>
        <sz val="11"/>
        <rFont val="Arial"/>
        <family val="0"/>
      </rPr>
      <t xml:space="preserve"> Faz-se o cálculo da despesa para o posto de serviço da seguinte maneira:</t>
    </r>
    <r>
      <rPr>
        <b/>
        <sz val="11"/>
        <rFont val="Arial"/>
        <family val="0"/>
      </rPr>
      <t xml:space="preserve"> (Valor total do equipamento x taxa anual de depreciação)/12 meses</t>
    </r>
  </si>
  <si>
    <t>QUADRO RESUMO – COMPOSIÇÃO DE CUSTOS - SERVIÇOS DE JARDINAGEM</t>
  </si>
  <si>
    <t>SUBITEM</t>
  </si>
  <si>
    <t>ESCALA DE TRABALHO</t>
  </si>
  <si>
    <t>CUSTO TOTAL POR POSTO</t>
  </si>
  <si>
    <t>TOTAL DE POSTOS</t>
  </si>
  <si>
    <t>PREÇO MENSAL DO POSTO</t>
  </si>
  <si>
    <t>TOTAL ANUAL</t>
  </si>
  <si>
    <t>JARDINEIRO 44HORAS SEMANAIS</t>
  </si>
  <si>
    <t>VALOR TOTAL ANUAL DO ITEM 1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</si>
</sst>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d/m/yyyy"/>
    <numFmt numFmtId="166" formatCode="&quot;R$ &quot;#,##0.00\ ;[RED]&quot;(R$ &quot;#,##0.00\)"/>
    <numFmt numFmtId="167" formatCode="dd/mm/yy"/>
    <numFmt numFmtId="168" formatCode="0.00"/>
    <numFmt numFmtId="169" formatCode="0.00%"/>
    <numFmt numFmtId="170" formatCode="#,##0.00"/>
    <numFmt numFmtId="171" formatCode="&quot; R$ &quot;* #,##0.00\ ;&quot; R$ &quot;* \(#,##0.00\);&quot; R$ &quot;* \-#\ ;\ @\ "/>
    <numFmt numFmtId="172" formatCode="General"/>
    <numFmt numFmtId="173" formatCode="\ * #,##0.00\ ;\-* #,##0.00\ ;\ * \-#\ ;\ @"/>
    <numFmt numFmtId="174" formatCode="0.0000"/>
    <numFmt numFmtId="175" formatCode="0%"/>
    <numFmt numFmtId="176" formatCode="[$R$-416]\ #,##0.00;[RED]\-[$R$-416]\ #,##0.00"/>
  </numFmts>
  <fonts count="17">
    <font>
      <sz val="10"/>
      <color indexed="8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1"/>
      <name val="Cambria"/>
      <family val="0"/>
    </font>
    <font>
      <sz val="11"/>
      <name val="Cambria"/>
      <family val="0"/>
    </font>
    <font>
      <b/>
      <i/>
      <sz val="10"/>
      <color indexed="60"/>
      <name val="Arial"/>
      <family val="0"/>
    </font>
    <font>
      <i/>
      <sz val="10"/>
      <color indexed="60"/>
      <name val="Arial"/>
      <family val="0"/>
    </font>
    <font>
      <sz val="10"/>
      <color indexed="10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0"/>
    </font>
    <font>
      <b/>
      <sz val="11"/>
      <color indexed="8"/>
      <name val="Arial"/>
      <family val="2"/>
    </font>
    <font>
      <b/>
      <u val="single"/>
      <sz val="11"/>
      <name val="Arial"/>
      <family val="0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Protection="0">
      <alignment/>
    </xf>
  </cellStyleXfs>
  <cellXfs count="173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 wrapText="1"/>
    </xf>
    <xf numFmtId="164" fontId="1" fillId="3" borderId="0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1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justify"/>
    </xf>
    <xf numFmtId="166" fontId="1" fillId="4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8" fontId="1" fillId="4" borderId="1" xfId="0" applyNumberFormat="1" applyFont="1" applyFill="1" applyBorder="1" applyAlignment="1">
      <alignment/>
    </xf>
    <xf numFmtId="169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64" fontId="9" fillId="0" borderId="0" xfId="0" applyFont="1" applyAlignment="1">
      <alignment/>
    </xf>
    <xf numFmtId="168" fontId="3" fillId="0" borderId="1" xfId="0" applyNumberFormat="1" applyFont="1" applyBorder="1" applyAlignment="1">
      <alignment/>
    </xf>
    <xf numFmtId="164" fontId="3" fillId="0" borderId="0" xfId="0" applyFont="1" applyAlignment="1">
      <alignment horizontal="center"/>
    </xf>
    <xf numFmtId="168" fontId="3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/>
    </xf>
    <xf numFmtId="169" fontId="1" fillId="3" borderId="1" xfId="0" applyNumberFormat="1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11" fillId="3" borderId="0" xfId="0" applyFont="1" applyFill="1" applyBorder="1" applyAlignment="1">
      <alignment wrapText="1"/>
    </xf>
    <xf numFmtId="169" fontId="3" fillId="0" borderId="1" xfId="0" applyNumberFormat="1" applyFont="1" applyBorder="1" applyAlignment="1">
      <alignment horizontal="center"/>
    </xf>
    <xf numFmtId="164" fontId="3" fillId="3" borderId="0" xfId="0" applyFont="1" applyFill="1" applyAlignment="1">
      <alignment horizontal="center"/>
    </xf>
    <xf numFmtId="164" fontId="2" fillId="3" borderId="0" xfId="0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1" fillId="0" borderId="0" xfId="0" applyFont="1" applyAlignment="1">
      <alignment wrapText="1"/>
    </xf>
    <xf numFmtId="164" fontId="10" fillId="0" borderId="0" xfId="0" applyFont="1" applyAlignment="1">
      <alignment wrapText="1"/>
    </xf>
    <xf numFmtId="164" fontId="10" fillId="0" borderId="0" xfId="0" applyFont="1" applyAlignment="1">
      <alignment horizontal="center" wrapText="1"/>
    </xf>
    <xf numFmtId="164" fontId="7" fillId="0" borderId="0" xfId="0" applyFont="1" applyAlignment="1">
      <alignment wrapText="1"/>
    </xf>
    <xf numFmtId="171" fontId="10" fillId="0" borderId="0" xfId="0" applyNumberFormat="1" applyFont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9" fontId="1" fillId="5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/>
    </xf>
    <xf numFmtId="173" fontId="1" fillId="0" borderId="0" xfId="0" applyNumberFormat="1" applyFont="1" applyAlignment="1">
      <alignment/>
    </xf>
    <xf numFmtId="164" fontId="3" fillId="3" borderId="3" xfId="0" applyFont="1" applyFill="1" applyBorder="1" applyAlignment="1">
      <alignment horizontal="center"/>
    </xf>
    <xf numFmtId="168" fontId="1" fillId="0" borderId="1" xfId="0" applyNumberFormat="1" applyFont="1" applyBorder="1" applyAlignment="1">
      <alignment horizontal="right"/>
    </xf>
    <xf numFmtId="164" fontId="1" fillId="0" borderId="1" xfId="0" applyFont="1" applyBorder="1" applyAlignment="1">
      <alignment horizontal="left" vertical="center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164" fontId="3" fillId="3" borderId="4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64" fontId="3" fillId="0" borderId="6" xfId="0" applyFont="1" applyFill="1" applyBorder="1" applyAlignment="1">
      <alignment horizontal="center"/>
    </xf>
    <xf numFmtId="164" fontId="9" fillId="0" borderId="0" xfId="0" applyFont="1" applyFill="1" applyAlignment="1">
      <alignment/>
    </xf>
    <xf numFmtId="164" fontId="9" fillId="0" borderId="1" xfId="0" applyFont="1" applyFill="1" applyBorder="1" applyAlignment="1">
      <alignment/>
    </xf>
    <xf numFmtId="164" fontId="0" fillId="0" borderId="0" xfId="0" applyFill="1" applyAlignment="1">
      <alignment/>
    </xf>
    <xf numFmtId="164" fontId="1" fillId="0" borderId="6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9" fontId="1" fillId="0" borderId="6" xfId="0" applyNumberFormat="1" applyFont="1" applyFill="1" applyBorder="1" applyAlignment="1">
      <alignment horizontal="center" vertical="center"/>
    </xf>
    <xf numFmtId="168" fontId="1" fillId="0" borderId="6" xfId="0" applyNumberFormat="1" applyFont="1" applyFill="1" applyBorder="1" applyAlignment="1">
      <alignment horizontal="right" vertical="center"/>
    </xf>
    <xf numFmtId="164" fontId="1" fillId="0" borderId="6" xfId="0" applyFont="1" applyFill="1" applyBorder="1" applyAlignment="1">
      <alignment vertical="center"/>
    </xf>
    <xf numFmtId="164" fontId="1" fillId="0" borderId="6" xfId="0" applyFont="1" applyFill="1" applyBorder="1" applyAlignment="1">
      <alignment wrapText="1"/>
    </xf>
    <xf numFmtId="164" fontId="9" fillId="0" borderId="0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1" fillId="0" borderId="0" xfId="0" applyFont="1" applyFill="1" applyAlignment="1">
      <alignment/>
    </xf>
    <xf numFmtId="164" fontId="12" fillId="3" borderId="5" xfId="0" applyFont="1" applyFill="1" applyBorder="1" applyAlignment="1">
      <alignment horizontal="center"/>
    </xf>
    <xf numFmtId="164" fontId="0" fillId="3" borderId="6" xfId="0" applyFont="1" applyFill="1" applyBorder="1" applyAlignment="1">
      <alignment/>
    </xf>
    <xf numFmtId="169" fontId="0" fillId="3" borderId="6" xfId="0" applyNumberFormat="1" applyFont="1" applyFill="1" applyBorder="1" applyAlignment="1">
      <alignment horizontal="center" vertical="center"/>
    </xf>
    <xf numFmtId="168" fontId="0" fillId="3" borderId="6" xfId="0" applyNumberFormat="1" applyFont="1" applyFill="1" applyBorder="1" applyAlignment="1">
      <alignment horizontal="right" vertical="center"/>
    </xf>
    <xf numFmtId="164" fontId="3" fillId="0" borderId="5" xfId="0" applyFont="1" applyBorder="1" applyAlignment="1">
      <alignment horizontal="center"/>
    </xf>
    <xf numFmtId="169" fontId="3" fillId="0" borderId="6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8" fontId="0" fillId="3" borderId="7" xfId="0" applyNumberFormat="1" applyFont="1" applyFill="1" applyBorder="1" applyAlignment="1">
      <alignment wrapText="1"/>
    </xf>
    <xf numFmtId="168" fontId="0" fillId="3" borderId="0" xfId="0" applyNumberFormat="1" applyFont="1" applyFill="1" applyBorder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wrapText="1"/>
    </xf>
    <xf numFmtId="164" fontId="3" fillId="0" borderId="8" xfId="0" applyFont="1" applyBorder="1" applyAlignment="1">
      <alignment horizontal="center"/>
    </xf>
    <xf numFmtId="164" fontId="3" fillId="3" borderId="5" xfId="0" applyFont="1" applyFill="1" applyBorder="1" applyAlignment="1">
      <alignment horizontal="center"/>
    </xf>
    <xf numFmtId="164" fontId="1" fillId="3" borderId="6" xfId="0" applyFont="1" applyFill="1" applyBorder="1" applyAlignment="1">
      <alignment horizontal="left"/>
    </xf>
    <xf numFmtId="174" fontId="1" fillId="3" borderId="6" xfId="0" applyNumberFormat="1" applyFont="1" applyFill="1" applyBorder="1" applyAlignment="1">
      <alignment horizontal="center" vertical="center"/>
    </xf>
    <xf numFmtId="168" fontId="1" fillId="3" borderId="6" xfId="0" applyNumberFormat="1" applyFont="1" applyFill="1" applyBorder="1" applyAlignment="1">
      <alignment vertical="center"/>
    </xf>
    <xf numFmtId="164" fontId="1" fillId="0" borderId="6" xfId="0" applyFont="1" applyBorder="1" applyAlignment="1">
      <alignment horizontal="left"/>
    </xf>
    <xf numFmtId="174" fontId="1" fillId="0" borderId="6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left"/>
    </xf>
    <xf numFmtId="164" fontId="0" fillId="3" borderId="6" xfId="0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1" fillId="0" borderId="6" xfId="0" applyFont="1" applyBorder="1" applyAlignment="1">
      <alignment horizontal="left" vertical="center" wrapText="1"/>
    </xf>
    <xf numFmtId="164" fontId="1" fillId="0" borderId="6" xfId="0" applyFont="1" applyBorder="1" applyAlignment="1">
      <alignment horizontal="left" wrapText="1"/>
    </xf>
    <xf numFmtId="174" fontId="1" fillId="0" borderId="9" xfId="0" applyNumberFormat="1" applyFont="1" applyBorder="1" applyAlignment="1">
      <alignment horizontal="center"/>
    </xf>
    <xf numFmtId="174" fontId="1" fillId="0" borderId="6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 vertical="center"/>
    </xf>
    <xf numFmtId="168" fontId="3" fillId="0" borderId="6" xfId="0" applyNumberFormat="1" applyFont="1" applyBorder="1" applyAlignment="1">
      <alignment horizontal="right" vertical="center"/>
    </xf>
    <xf numFmtId="164" fontId="7" fillId="0" borderId="0" xfId="0" applyFont="1" applyBorder="1" applyAlignment="1">
      <alignment horizontal="center" wrapText="1"/>
    </xf>
    <xf numFmtId="164" fontId="3" fillId="3" borderId="10" xfId="0" applyFont="1" applyFill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3" fillId="3" borderId="4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8" fontId="1" fillId="0" borderId="1" xfId="0" applyNumberFormat="1" applyFont="1" applyBorder="1" applyAlignment="1">
      <alignment/>
    </xf>
    <xf numFmtId="164" fontId="3" fillId="3" borderId="1" xfId="0" applyFont="1" applyFill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/>
    </xf>
    <xf numFmtId="164" fontId="3" fillId="3" borderId="11" xfId="0" applyFont="1" applyFill="1" applyBorder="1" applyAlignment="1">
      <alignment horizontal="center"/>
    </xf>
    <xf numFmtId="164" fontId="6" fillId="0" borderId="0" xfId="0" applyFont="1" applyBorder="1" applyAlignment="1">
      <alignment horizontal="left" wrapText="1"/>
    </xf>
    <xf numFmtId="175" fontId="1" fillId="5" borderId="1" xfId="0" applyNumberFormat="1" applyFont="1" applyFill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8" fontId="3" fillId="0" borderId="1" xfId="0" applyNumberFormat="1" applyFont="1" applyBorder="1" applyAlignment="1">
      <alignment horizontal="center"/>
    </xf>
    <xf numFmtId="164" fontId="3" fillId="0" borderId="0" xfId="0" applyFont="1" applyAlignment="1">
      <alignment horizontal="center" vertical="center"/>
    </xf>
    <xf numFmtId="171" fontId="3" fillId="0" borderId="0" xfId="0" applyNumberFormat="1" applyFont="1" applyAlignment="1">
      <alignment/>
    </xf>
    <xf numFmtId="168" fontId="1" fillId="0" borderId="1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8" fontId="3" fillId="4" borderId="1" xfId="0" applyNumberFormat="1" applyFont="1" applyFill="1" applyBorder="1" applyAlignment="1">
      <alignment/>
    </xf>
    <xf numFmtId="164" fontId="0" fillId="0" borderId="0" xfId="0" applyAlignment="1">
      <alignment horizontal="center"/>
    </xf>
    <xf numFmtId="164" fontId="14" fillId="0" borderId="12" xfId="0" applyFont="1" applyBorder="1" applyAlignment="1">
      <alignment horizontal="left"/>
    </xf>
    <xf numFmtId="164" fontId="14" fillId="0" borderId="12" xfId="0" applyFont="1" applyBorder="1" applyAlignment="1">
      <alignment horizontal="center"/>
    </xf>
    <xf numFmtId="164" fontId="14" fillId="0" borderId="12" xfId="0" applyFont="1" applyBorder="1" applyAlignment="1">
      <alignment horizontal="center" wrapText="1"/>
    </xf>
    <xf numFmtId="164" fontId="12" fillId="0" borderId="12" xfId="0" applyFont="1" applyBorder="1" applyAlignment="1">
      <alignment horizontal="center"/>
    </xf>
    <xf numFmtId="164" fontId="12" fillId="0" borderId="1" xfId="0" applyFont="1" applyBorder="1" applyAlignment="1">
      <alignment/>
    </xf>
    <xf numFmtId="164" fontId="12" fillId="0" borderId="1" xfId="0" applyFont="1" applyBorder="1" applyAlignment="1">
      <alignment horizontal="center" wrapText="1"/>
    </xf>
    <xf numFmtId="164" fontId="12" fillId="0" borderId="13" xfId="0" applyFont="1" applyBorder="1" applyAlignment="1">
      <alignment horizontal="center" wrapText="1"/>
    </xf>
    <xf numFmtId="164" fontId="0" fillId="0" borderId="14" xfId="0" applyFont="1" applyBorder="1" applyAlignment="1">
      <alignment/>
    </xf>
    <xf numFmtId="164" fontId="0" fillId="0" borderId="14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76" fontId="0" fillId="5" borderId="12" xfId="0" applyNumberFormat="1" applyFont="1" applyFill="1" applyBorder="1" applyAlignment="1">
      <alignment horizontal="left"/>
    </xf>
    <xf numFmtId="176" fontId="0" fillId="0" borderId="1" xfId="0" applyNumberFormat="1" applyBorder="1" applyAlignment="1">
      <alignment/>
    </xf>
    <xf numFmtId="176" fontId="0" fillId="0" borderId="12" xfId="0" applyNumberFormat="1" applyFont="1" applyBorder="1" applyAlignment="1">
      <alignment horizontal="left"/>
    </xf>
    <xf numFmtId="164" fontId="11" fillId="0" borderId="12" xfId="0" applyFont="1" applyBorder="1" applyAlignment="1">
      <alignment horizontal="center"/>
    </xf>
    <xf numFmtId="164" fontId="11" fillId="0" borderId="12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center" wrapText="1"/>
    </xf>
    <xf numFmtId="164" fontId="0" fillId="0" borderId="13" xfId="0" applyFont="1" applyBorder="1" applyAlignment="1">
      <alignment/>
    </xf>
    <xf numFmtId="164" fontId="15" fillId="0" borderId="0" xfId="0" applyFont="1" applyBorder="1" applyAlignment="1">
      <alignment horizontal="left" wrapText="1"/>
    </xf>
    <xf numFmtId="164" fontId="12" fillId="0" borderId="12" xfId="0" applyFont="1" applyBorder="1" applyAlignment="1">
      <alignment horizontal="center" wrapText="1"/>
    </xf>
    <xf numFmtId="164" fontId="12" fillId="0" borderId="12" xfId="0" applyFont="1" applyBorder="1" applyAlignment="1">
      <alignment/>
    </xf>
    <xf numFmtId="164" fontId="0" fillId="0" borderId="12" xfId="0" applyNumberFormat="1" applyFont="1" applyBorder="1" applyAlignment="1">
      <alignment horizontal="center" vertical="center"/>
    </xf>
    <xf numFmtId="166" fontId="0" fillId="5" borderId="12" xfId="0" applyNumberFormat="1" applyFill="1" applyBorder="1" applyAlignment="1">
      <alignment/>
    </xf>
    <xf numFmtId="176" fontId="0" fillId="0" borderId="12" xfId="0" applyNumberFormat="1" applyBorder="1" applyAlignment="1">
      <alignment/>
    </xf>
    <xf numFmtId="169" fontId="0" fillId="0" borderId="12" xfId="0" applyNumberFormat="1" applyFill="1" applyBorder="1" applyAlignment="1">
      <alignment wrapText="1"/>
    </xf>
    <xf numFmtId="166" fontId="0" fillId="0" borderId="12" xfId="0" applyNumberFormat="1" applyBorder="1" applyAlignment="1">
      <alignment/>
    </xf>
    <xf numFmtId="169" fontId="0" fillId="0" borderId="12" xfId="0" applyNumberFormat="1" applyBorder="1" applyAlignment="1">
      <alignment wrapText="1"/>
    </xf>
    <xf numFmtId="164" fontId="0" fillId="0" borderId="0" xfId="0" applyBorder="1" applyAlignment="1">
      <alignment horizontal="center" vertical="center"/>
    </xf>
    <xf numFmtId="164" fontId="12" fillId="0" borderId="0" xfId="0" applyFont="1" applyAlignment="1">
      <alignment/>
    </xf>
    <xf numFmtId="176" fontId="0" fillId="0" borderId="0" xfId="0" applyNumberFormat="1" applyAlignment="1">
      <alignment/>
    </xf>
    <xf numFmtId="176" fontId="12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6" fontId="6" fillId="0" borderId="1" xfId="0" applyNumberFormat="1" applyFont="1" applyFill="1" applyBorder="1" applyAlignment="1">
      <alignment/>
    </xf>
    <xf numFmtId="164" fontId="16" fillId="3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176"/>
  <sheetViews>
    <sheetView showGridLines="0" tabSelected="1" zoomScale="110" zoomScaleNormal="110" workbookViewId="0" topLeftCell="A1">
      <selection activeCell="D182" sqref="D182"/>
    </sheetView>
  </sheetViews>
  <sheetFormatPr defaultColWidth="9.140625" defaultRowHeight="12.75"/>
  <cols>
    <col min="1" max="1" width="10.00390625" style="0" customWidth="1"/>
    <col min="2" max="4" width="8.7109375" style="0" customWidth="1"/>
    <col min="5" max="5" width="10.8515625" style="0" customWidth="1"/>
    <col min="6" max="6" width="8.7109375" style="0" customWidth="1"/>
    <col min="7" max="7" width="19.140625" style="0" customWidth="1"/>
    <col min="8" max="8" width="9.8515625" style="0" customWidth="1"/>
    <col min="9" max="9" width="13.28125" style="0" customWidth="1"/>
    <col min="10" max="10" width="8.421875" style="0" customWidth="1"/>
    <col min="11" max="11" width="33.140625" style="0" customWidth="1"/>
    <col min="12" max="12" width="15.8515625" style="0" customWidth="1"/>
    <col min="13" max="13" width="9.57421875" style="0" customWidth="1"/>
    <col min="14" max="26" width="8.7109375" style="0" customWidth="1"/>
    <col min="27" max="16384" width="14.421875" style="0" customWidth="1"/>
  </cols>
  <sheetData>
    <row r="1" spans="1: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2.75" customHeight="1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1" t="s">
        <v>4</v>
      </c>
      <c r="B5" s="1"/>
      <c r="C5" s="1"/>
      <c r="D5" s="1"/>
      <c r="E5" s="1"/>
      <c r="F5" s="1"/>
      <c r="G5" s="1"/>
      <c r="H5" s="1"/>
      <c r="I5" s="1"/>
    </row>
    <row r="6" spans="1:9" ht="12.75" customHeight="1">
      <c r="A6" s="1" t="s">
        <v>5</v>
      </c>
      <c r="B6" s="1"/>
      <c r="C6" s="1"/>
      <c r="D6" s="1"/>
      <c r="E6" s="1"/>
      <c r="F6" s="1"/>
      <c r="G6" s="1"/>
      <c r="H6" s="1"/>
      <c r="I6" s="1"/>
    </row>
    <row r="7" spans="1:9" ht="51" customHeight="1">
      <c r="A7" s="2" t="s">
        <v>6</v>
      </c>
      <c r="B7" s="2"/>
      <c r="C7" s="2"/>
      <c r="D7" s="2"/>
      <c r="E7" s="2"/>
      <c r="F7" s="2"/>
      <c r="G7" s="2"/>
      <c r="H7" s="2"/>
      <c r="I7" s="2"/>
    </row>
    <row r="8" spans="1:9" ht="49.5" customHeight="1">
      <c r="A8" s="2" t="s">
        <v>7</v>
      </c>
      <c r="B8" s="2"/>
      <c r="C8" s="2"/>
      <c r="D8" s="2"/>
      <c r="E8" s="2"/>
      <c r="F8" s="2"/>
      <c r="G8" s="2"/>
      <c r="H8" s="2"/>
      <c r="I8" s="2"/>
    </row>
    <row r="9" spans="1:9" ht="32.25" customHeight="1">
      <c r="A9" s="2" t="s">
        <v>8</v>
      </c>
      <c r="B9" s="2"/>
      <c r="C9" s="2"/>
      <c r="D9" s="2"/>
      <c r="E9" s="2"/>
      <c r="F9" s="2"/>
      <c r="G9" s="2"/>
      <c r="H9" s="2"/>
      <c r="I9" s="2"/>
    </row>
    <row r="10" spans="1:9" ht="24" customHeight="1">
      <c r="A10" s="2" t="s">
        <v>9</v>
      </c>
      <c r="B10" s="2"/>
      <c r="C10" s="2"/>
      <c r="D10" s="2"/>
      <c r="E10" s="2"/>
      <c r="F10" s="2"/>
      <c r="G10" s="2"/>
      <c r="H10" s="2"/>
      <c r="I10" s="2"/>
    </row>
    <row r="11" spans="1:9" ht="24.75" customHeight="1">
      <c r="A11" s="2" t="s">
        <v>10</v>
      </c>
      <c r="B11" s="2"/>
      <c r="C11" s="2"/>
      <c r="D11" s="2"/>
      <c r="E11" s="2"/>
      <c r="F11" s="2"/>
      <c r="G11" s="2"/>
      <c r="H11" s="2"/>
      <c r="I11" s="2"/>
    </row>
    <row r="12" spans="1:9" ht="51" customHeight="1">
      <c r="A12" s="2" t="s">
        <v>11</v>
      </c>
      <c r="B12" s="2"/>
      <c r="C12" s="2"/>
      <c r="D12" s="2"/>
      <c r="E12" s="2"/>
      <c r="F12" s="2"/>
      <c r="G12" s="2"/>
      <c r="H12" s="2"/>
      <c r="I12" s="2"/>
    </row>
    <row r="13" spans="1:9" ht="12.75" customHeight="1">
      <c r="A13" s="2" t="s">
        <v>12</v>
      </c>
      <c r="B13" s="2"/>
      <c r="C13" s="2"/>
      <c r="D13" s="2"/>
      <c r="E13" s="2"/>
      <c r="F13" s="2"/>
      <c r="G13" s="2"/>
      <c r="H13" s="2"/>
      <c r="I13" s="2"/>
    </row>
    <row r="14" spans="1:9" ht="12.7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2.75" customHeight="1">
      <c r="A15" s="4" t="s">
        <v>13</v>
      </c>
      <c r="B15" s="4"/>
      <c r="C15" s="4"/>
      <c r="D15" s="4"/>
      <c r="E15" s="4"/>
      <c r="F15" s="4"/>
      <c r="G15" s="4"/>
      <c r="H15" s="4"/>
      <c r="I15" s="4"/>
    </row>
    <row r="16" spans="1:9" ht="12.75" customHeight="1">
      <c r="A16" s="5" t="s">
        <v>14</v>
      </c>
      <c r="B16" s="5"/>
      <c r="C16" s="5"/>
      <c r="D16" s="6" t="s">
        <v>15</v>
      </c>
      <c r="E16" s="6"/>
      <c r="F16" s="6"/>
      <c r="G16" s="6"/>
      <c r="H16" s="6"/>
      <c r="I16" s="6"/>
    </row>
    <row r="17" spans="1:9" ht="12.75" customHeight="1">
      <c r="A17" s="5" t="s">
        <v>16</v>
      </c>
      <c r="B17" s="5"/>
      <c r="C17" s="5"/>
      <c r="D17" s="6" t="s">
        <v>17</v>
      </c>
      <c r="E17" s="6"/>
      <c r="F17" s="6"/>
      <c r="G17" s="6"/>
      <c r="H17" s="6"/>
      <c r="I17" s="6"/>
    </row>
    <row r="18" spans="1:9" ht="12.75" customHeight="1">
      <c r="A18" s="5" t="s">
        <v>18</v>
      </c>
      <c r="B18" s="5" t="s">
        <v>19</v>
      </c>
      <c r="C18" s="5"/>
      <c r="D18" s="5" t="s">
        <v>20</v>
      </c>
      <c r="E18" s="5" t="s">
        <v>21</v>
      </c>
      <c r="F18" s="5" t="s">
        <v>22</v>
      </c>
      <c r="G18" s="6"/>
      <c r="H18" s="6"/>
      <c r="I18" s="6"/>
    </row>
    <row r="19" spans="1:9" ht="12.75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2.75" customHeight="1">
      <c r="A20" s="7" t="s">
        <v>23</v>
      </c>
      <c r="B20" s="7"/>
      <c r="C20" s="7"/>
      <c r="D20" s="7"/>
      <c r="E20" s="7"/>
      <c r="F20" s="7"/>
      <c r="G20" s="7"/>
      <c r="H20" s="7"/>
      <c r="I20" s="7"/>
    </row>
    <row r="21" spans="1:9" ht="12.75" customHeight="1">
      <c r="A21" s="6" t="s">
        <v>24</v>
      </c>
      <c r="B21" s="8" t="s">
        <v>25</v>
      </c>
      <c r="C21" s="8"/>
      <c r="D21" s="8"/>
      <c r="E21" s="8"/>
      <c r="F21" s="8"/>
      <c r="G21" s="8"/>
      <c r="H21" s="8"/>
      <c r="I21" s="9"/>
    </row>
    <row r="22" spans="1:9" ht="12.75" customHeight="1">
      <c r="A22" s="6" t="s">
        <v>26</v>
      </c>
      <c r="B22" s="8" t="s">
        <v>27</v>
      </c>
      <c r="C22" s="8"/>
      <c r="D22" s="8"/>
      <c r="E22" s="8"/>
      <c r="F22" s="8"/>
      <c r="G22" s="8"/>
      <c r="H22" s="8"/>
      <c r="I22" s="6"/>
    </row>
    <row r="23" spans="1:9" ht="12.75" customHeight="1">
      <c r="A23" s="6" t="s">
        <v>28</v>
      </c>
      <c r="B23" s="8" t="s">
        <v>29</v>
      </c>
      <c r="C23" s="8"/>
      <c r="D23" s="8"/>
      <c r="E23" s="8"/>
      <c r="F23" s="8"/>
      <c r="G23" s="8"/>
      <c r="H23" s="8"/>
      <c r="I23" s="10" t="s">
        <v>30</v>
      </c>
    </row>
    <row r="24" spans="1:9" ht="12.75" customHeight="1">
      <c r="A24" s="6" t="s">
        <v>31</v>
      </c>
      <c r="B24" s="8" t="s">
        <v>32</v>
      </c>
      <c r="C24" s="8"/>
      <c r="D24" s="8"/>
      <c r="E24" s="8"/>
      <c r="F24" s="8"/>
      <c r="G24" s="8"/>
      <c r="H24" s="8"/>
      <c r="I24" s="6" t="s">
        <v>33</v>
      </c>
    </row>
    <row r="25" spans="1:9" ht="12.75" customHeight="1">
      <c r="A25" s="11"/>
      <c r="B25" s="12"/>
      <c r="C25" s="12"/>
      <c r="D25" s="12"/>
      <c r="E25" s="12"/>
      <c r="F25" s="12"/>
      <c r="G25" s="12"/>
      <c r="H25" s="11"/>
      <c r="I25" s="11"/>
    </row>
    <row r="26" spans="1:9" ht="12.75" customHeight="1">
      <c r="A26" s="7" t="s">
        <v>34</v>
      </c>
      <c r="B26" s="7"/>
      <c r="C26" s="7"/>
      <c r="D26" s="7"/>
      <c r="E26" s="7"/>
      <c r="F26" s="7"/>
      <c r="G26" s="7"/>
      <c r="H26" s="7"/>
      <c r="I26" s="7"/>
    </row>
    <row r="27" spans="1:9" ht="12.75" customHeight="1">
      <c r="A27" s="5" t="s">
        <v>35</v>
      </c>
      <c r="B27" s="5"/>
      <c r="C27" s="5" t="s">
        <v>36</v>
      </c>
      <c r="D27" s="5"/>
      <c r="E27" s="5" t="s">
        <v>37</v>
      </c>
      <c r="F27" s="5"/>
      <c r="G27" s="5"/>
      <c r="H27" s="5"/>
      <c r="I27" s="5"/>
    </row>
    <row r="28" spans="1:9" ht="32.25" customHeight="1">
      <c r="A28" s="13" t="s">
        <v>38</v>
      </c>
      <c r="B28" s="13"/>
      <c r="C28" s="6" t="s">
        <v>39</v>
      </c>
      <c r="D28" s="6"/>
      <c r="E28" s="6" t="s">
        <v>40</v>
      </c>
      <c r="F28" s="6"/>
      <c r="G28" s="6"/>
      <c r="H28" s="6"/>
      <c r="I28" s="6"/>
    </row>
    <row r="29" spans="1:9" ht="12.75" customHeight="1">
      <c r="A29" s="11"/>
      <c r="B29" s="12"/>
      <c r="C29" s="12"/>
      <c r="D29" s="12"/>
      <c r="E29" s="12"/>
      <c r="F29" s="12"/>
      <c r="G29" s="12"/>
      <c r="H29" s="11"/>
      <c r="I29" s="11"/>
    </row>
    <row r="30" spans="1:9" ht="31.5" customHeight="1">
      <c r="A30" s="14" t="s">
        <v>41</v>
      </c>
      <c r="B30" s="14"/>
      <c r="C30" s="14"/>
      <c r="D30" s="14"/>
      <c r="E30" s="14"/>
      <c r="F30" s="14"/>
      <c r="G30" s="14"/>
      <c r="H30" s="14"/>
      <c r="I30" s="14"/>
    </row>
    <row r="31" spans="1:9" ht="22.5" customHeight="1">
      <c r="A31" s="14" t="s">
        <v>42</v>
      </c>
      <c r="B31" s="14"/>
      <c r="C31" s="14"/>
      <c r="D31" s="14"/>
      <c r="E31" s="14"/>
      <c r="F31" s="14"/>
      <c r="G31" s="14"/>
      <c r="H31" s="14"/>
      <c r="I31" s="14"/>
    </row>
    <row r="32" spans="1:9" ht="12.75" customHeight="1">
      <c r="A32" s="5" t="s">
        <v>43</v>
      </c>
      <c r="B32" s="5"/>
      <c r="C32" s="5"/>
      <c r="D32" s="5"/>
      <c r="E32" s="5"/>
      <c r="F32" s="5"/>
      <c r="G32" s="5"/>
      <c r="H32" s="5"/>
      <c r="I32" s="5"/>
    </row>
    <row r="33" spans="1:9" ht="12.75" customHeight="1">
      <c r="A33" s="5" t="s">
        <v>44</v>
      </c>
      <c r="B33" s="5"/>
      <c r="C33" s="5"/>
      <c r="D33" s="5"/>
      <c r="E33" s="5"/>
      <c r="F33" s="5"/>
      <c r="G33" s="5"/>
      <c r="H33" s="5"/>
      <c r="I33" s="5"/>
    </row>
    <row r="34" spans="1:9" ht="12.7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12.75" customHeight="1">
      <c r="A35" s="7" t="s">
        <v>45</v>
      </c>
      <c r="B35" s="7"/>
      <c r="C35" s="7"/>
      <c r="D35" s="7"/>
      <c r="E35" s="7"/>
      <c r="F35" s="7"/>
      <c r="G35" s="7"/>
      <c r="H35" s="7"/>
      <c r="I35" s="7"/>
    </row>
    <row r="36" spans="1:9" ht="12.75" customHeight="1">
      <c r="A36" s="6">
        <v>1</v>
      </c>
      <c r="B36" s="8" t="s">
        <v>46</v>
      </c>
      <c r="C36" s="8"/>
      <c r="D36" s="8"/>
      <c r="E36" s="8"/>
      <c r="F36" s="8"/>
      <c r="G36" s="8"/>
      <c r="H36" s="8"/>
      <c r="I36" s="6"/>
    </row>
    <row r="37" spans="1:9" ht="12.75" customHeight="1">
      <c r="A37" s="6">
        <v>2</v>
      </c>
      <c r="B37" s="8" t="s">
        <v>47</v>
      </c>
      <c r="C37" s="8"/>
      <c r="D37" s="8"/>
      <c r="E37" s="8"/>
      <c r="F37" s="8"/>
      <c r="G37" s="8"/>
      <c r="H37" s="8"/>
      <c r="I37" s="15" t="s">
        <v>48</v>
      </c>
    </row>
    <row r="38" spans="1:9" ht="12.75" customHeight="1">
      <c r="A38" s="6">
        <v>3</v>
      </c>
      <c r="B38" s="8" t="s">
        <v>49</v>
      </c>
      <c r="C38" s="8"/>
      <c r="D38" s="8"/>
      <c r="E38" s="8"/>
      <c r="F38" s="8"/>
      <c r="G38" s="8"/>
      <c r="H38" s="8"/>
      <c r="I38" s="16">
        <v>1336.47</v>
      </c>
    </row>
    <row r="39" spans="1:9" ht="12.75" customHeight="1">
      <c r="A39" s="6">
        <v>4</v>
      </c>
      <c r="B39" s="8" t="s">
        <v>50</v>
      </c>
      <c r="C39" s="8"/>
      <c r="D39" s="8"/>
      <c r="E39" s="8"/>
      <c r="F39" s="8"/>
      <c r="G39" s="8"/>
      <c r="H39" s="8"/>
      <c r="I39" s="6" t="s">
        <v>51</v>
      </c>
    </row>
    <row r="40" spans="1:10" ht="12.75" customHeight="1">
      <c r="A40" s="6">
        <v>5</v>
      </c>
      <c r="B40" s="8" t="s">
        <v>52</v>
      </c>
      <c r="C40" s="8"/>
      <c r="D40" s="8"/>
      <c r="E40" s="8"/>
      <c r="F40" s="8"/>
      <c r="G40" s="8"/>
      <c r="H40" s="8"/>
      <c r="I40" s="17">
        <v>44562</v>
      </c>
      <c r="J40" s="18"/>
    </row>
    <row r="41" spans="1:9" ht="12.75" customHeight="1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2.75" customHeight="1">
      <c r="A42" s="19" t="s">
        <v>53</v>
      </c>
      <c r="B42" s="19"/>
      <c r="C42" s="19"/>
      <c r="D42" s="19"/>
      <c r="E42" s="19"/>
      <c r="F42" s="19"/>
      <c r="G42" s="19"/>
      <c r="H42" s="19"/>
      <c r="I42" s="19"/>
    </row>
    <row r="43" spans="1:9" ht="12.75" customHeight="1">
      <c r="A43" s="19" t="s">
        <v>54</v>
      </c>
      <c r="B43" s="19"/>
      <c r="C43" s="19"/>
      <c r="D43" s="19"/>
      <c r="E43" s="19"/>
      <c r="F43" s="19"/>
      <c r="G43" s="19"/>
      <c r="H43" s="19"/>
      <c r="I43" s="19"/>
    </row>
    <row r="44" spans="1:9" ht="12.75" customHeight="1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2.75" customHeight="1">
      <c r="A45" s="7" t="s">
        <v>55</v>
      </c>
      <c r="B45" s="7"/>
      <c r="C45" s="7"/>
      <c r="D45" s="7"/>
      <c r="E45" s="7"/>
      <c r="F45" s="7"/>
      <c r="G45" s="7"/>
      <c r="H45" s="7"/>
      <c r="I45" s="7"/>
    </row>
    <row r="46" spans="1:9" ht="12.75" customHeight="1">
      <c r="A46" s="5">
        <v>1</v>
      </c>
      <c r="B46" s="5" t="s">
        <v>56</v>
      </c>
      <c r="C46" s="5"/>
      <c r="D46" s="5"/>
      <c r="E46" s="5"/>
      <c r="F46" s="5"/>
      <c r="G46" s="5"/>
      <c r="H46" s="5" t="s">
        <v>57</v>
      </c>
      <c r="I46" s="5" t="s">
        <v>58</v>
      </c>
    </row>
    <row r="47" spans="1:9" ht="12.75" customHeight="1">
      <c r="A47" s="5" t="s">
        <v>24</v>
      </c>
      <c r="B47" s="8" t="s">
        <v>59</v>
      </c>
      <c r="C47" s="8"/>
      <c r="D47" s="8"/>
      <c r="E47" s="8"/>
      <c r="F47" s="8"/>
      <c r="G47" s="8"/>
      <c r="H47" s="21"/>
      <c r="I47" s="22">
        <f>I38</f>
        <v>1336.47</v>
      </c>
    </row>
    <row r="48" spans="1:9" ht="12.75" customHeight="1">
      <c r="A48" s="5" t="s">
        <v>26</v>
      </c>
      <c r="B48" s="8" t="s">
        <v>60</v>
      </c>
      <c r="C48" s="8"/>
      <c r="D48" s="8"/>
      <c r="E48" s="8"/>
      <c r="F48" s="8"/>
      <c r="G48" s="8"/>
      <c r="H48" s="23"/>
      <c r="I48" s="24">
        <f>I47*H48</f>
        <v>0</v>
      </c>
    </row>
    <row r="49" spans="1:11" ht="12.75" customHeight="1">
      <c r="A49" s="5" t="s">
        <v>28</v>
      </c>
      <c r="B49" s="8" t="s">
        <v>61</v>
      </c>
      <c r="C49" s="8"/>
      <c r="D49" s="8"/>
      <c r="E49" s="8"/>
      <c r="F49" s="8"/>
      <c r="G49" s="8"/>
      <c r="H49" s="23">
        <v>0</v>
      </c>
      <c r="I49" s="24">
        <f>H49*J49</f>
        <v>0</v>
      </c>
      <c r="J49" s="25"/>
      <c r="K49" s="26"/>
    </row>
    <row r="50" spans="1:9" ht="12.75" customHeight="1">
      <c r="A50" s="5" t="s">
        <v>31</v>
      </c>
      <c r="B50" s="8" t="s">
        <v>62</v>
      </c>
      <c r="C50" s="8"/>
      <c r="D50" s="8"/>
      <c r="E50" s="8"/>
      <c r="F50" s="8"/>
      <c r="G50" s="8"/>
      <c r="H50" s="23">
        <v>0</v>
      </c>
      <c r="I50" s="24">
        <f>H50*(I48+I47)*7/12</f>
        <v>0</v>
      </c>
    </row>
    <row r="51" spans="1:9" ht="12.75" customHeight="1">
      <c r="A51" s="5" t="s">
        <v>63</v>
      </c>
      <c r="B51" s="8" t="s">
        <v>64</v>
      </c>
      <c r="C51" s="8"/>
      <c r="D51" s="8"/>
      <c r="E51" s="8"/>
      <c r="F51" s="8"/>
      <c r="G51" s="8"/>
      <c r="H51" s="23"/>
      <c r="I51" s="24">
        <v>0</v>
      </c>
    </row>
    <row r="52" spans="1:9" ht="12.75" customHeight="1">
      <c r="A52" s="5" t="s">
        <v>65</v>
      </c>
      <c r="B52" s="8" t="s">
        <v>66</v>
      </c>
      <c r="C52" s="8"/>
      <c r="D52" s="8"/>
      <c r="E52" s="8"/>
      <c r="F52" s="8"/>
      <c r="G52" s="8"/>
      <c r="H52" s="23"/>
      <c r="I52" s="24">
        <v>0</v>
      </c>
    </row>
    <row r="53" spans="1:9" ht="12.75" customHeight="1">
      <c r="A53" s="5" t="s">
        <v>67</v>
      </c>
      <c r="B53" s="8" t="s">
        <v>68</v>
      </c>
      <c r="C53" s="8"/>
      <c r="D53" s="8"/>
      <c r="E53" s="8"/>
      <c r="F53" s="8"/>
      <c r="G53" s="8"/>
      <c r="H53" s="23"/>
      <c r="I53" s="24">
        <v>0</v>
      </c>
    </row>
    <row r="54" spans="1:9" ht="12.75" customHeight="1">
      <c r="A54" s="5" t="s">
        <v>69</v>
      </c>
      <c r="B54" s="5"/>
      <c r="C54" s="5"/>
      <c r="D54" s="5"/>
      <c r="E54" s="5"/>
      <c r="F54" s="5"/>
      <c r="G54" s="5"/>
      <c r="H54" s="5"/>
      <c r="I54" s="27">
        <f>SUM(I47:I53)</f>
        <v>1336.47</v>
      </c>
    </row>
    <row r="55" spans="1:10" ht="12.75" customHeight="1">
      <c r="A55" s="28"/>
      <c r="B55" s="28"/>
      <c r="C55" s="28"/>
      <c r="D55" s="28"/>
      <c r="E55" s="28"/>
      <c r="F55" s="28"/>
      <c r="G55" s="28"/>
      <c r="H55" s="28"/>
      <c r="I55" s="29"/>
      <c r="J55" s="30"/>
    </row>
    <row r="56" spans="1:10" ht="21" customHeight="1">
      <c r="A56" s="31" t="s">
        <v>70</v>
      </c>
      <c r="B56" s="31"/>
      <c r="C56" s="31"/>
      <c r="D56" s="31"/>
      <c r="E56" s="31"/>
      <c r="F56" s="31"/>
      <c r="G56" s="31"/>
      <c r="H56" s="31"/>
      <c r="I56" s="31"/>
      <c r="J56" s="30"/>
    </row>
    <row r="57" spans="1:10" ht="25.5" customHeight="1">
      <c r="A57" s="31"/>
      <c r="B57" s="31"/>
      <c r="C57" s="31"/>
      <c r="D57" s="31"/>
      <c r="E57" s="31"/>
      <c r="F57" s="31"/>
      <c r="G57" s="31"/>
      <c r="H57" s="31"/>
      <c r="I57" s="31"/>
      <c r="J57" s="30"/>
    </row>
    <row r="58" spans="1:10" ht="12.75" customHeight="1">
      <c r="A58" s="28"/>
      <c r="B58" s="28"/>
      <c r="C58" s="28"/>
      <c r="D58" s="28"/>
      <c r="E58" s="28"/>
      <c r="F58" s="28"/>
      <c r="G58" s="28"/>
      <c r="H58" s="28"/>
      <c r="I58" s="29"/>
      <c r="J58" s="30"/>
    </row>
    <row r="59" spans="1:10" ht="12.75" customHeight="1">
      <c r="A59" s="7" t="s">
        <v>71</v>
      </c>
      <c r="B59" s="7"/>
      <c r="C59" s="7"/>
      <c r="D59" s="7"/>
      <c r="E59" s="7"/>
      <c r="F59" s="7"/>
      <c r="G59" s="7"/>
      <c r="H59" s="7"/>
      <c r="I59" s="7"/>
      <c r="J59" s="30"/>
    </row>
    <row r="60" spans="1:10" ht="12.75" customHeight="1">
      <c r="A60" s="5" t="s">
        <v>72</v>
      </c>
      <c r="B60" s="5"/>
      <c r="C60" s="5"/>
      <c r="D60" s="5"/>
      <c r="E60" s="5"/>
      <c r="F60" s="5"/>
      <c r="G60" s="5"/>
      <c r="H60" s="5" t="s">
        <v>57</v>
      </c>
      <c r="I60" s="5" t="s">
        <v>58</v>
      </c>
      <c r="J60" s="30"/>
    </row>
    <row r="61" spans="1:10" ht="12.75" customHeight="1">
      <c r="A61" s="5" t="s">
        <v>24</v>
      </c>
      <c r="B61" s="32" t="s">
        <v>73</v>
      </c>
      <c r="C61" s="32"/>
      <c r="D61" s="32"/>
      <c r="E61" s="32"/>
      <c r="F61" s="32"/>
      <c r="G61" s="32"/>
      <c r="H61" s="23">
        <v>0.0833</v>
      </c>
      <c r="I61" s="24">
        <f>$I$54*H61</f>
        <v>111.327951</v>
      </c>
      <c r="J61" s="30"/>
    </row>
    <row r="62" spans="1:10" ht="12.75" customHeight="1">
      <c r="A62" s="5" t="s">
        <v>26</v>
      </c>
      <c r="B62" s="8" t="s">
        <v>74</v>
      </c>
      <c r="C62" s="8"/>
      <c r="D62" s="8"/>
      <c r="E62" s="8"/>
      <c r="F62" s="8"/>
      <c r="G62" s="8"/>
      <c r="H62" s="33" t="s">
        <v>75</v>
      </c>
      <c r="I62" s="24">
        <f>(0.0833*0.3333)*I54+0.0833*I54</f>
        <v>148.4335570683</v>
      </c>
      <c r="J62" s="30"/>
    </row>
    <row r="63" spans="1:10" ht="12.75" customHeight="1">
      <c r="A63" s="34" t="s">
        <v>28</v>
      </c>
      <c r="B63" s="35" t="s">
        <v>76</v>
      </c>
      <c r="C63" s="35"/>
      <c r="D63" s="35"/>
      <c r="E63" s="35"/>
      <c r="F63" s="35"/>
      <c r="G63" s="35"/>
      <c r="H63" s="33" t="s">
        <v>75</v>
      </c>
      <c r="I63" s="27">
        <v>0</v>
      </c>
      <c r="J63" s="30"/>
    </row>
    <row r="64" spans="1:10" ht="12.75" customHeight="1">
      <c r="A64" s="5" t="s">
        <v>77</v>
      </c>
      <c r="B64" s="5"/>
      <c r="C64" s="5"/>
      <c r="D64" s="5"/>
      <c r="E64" s="5"/>
      <c r="F64" s="5"/>
      <c r="G64" s="5"/>
      <c r="H64" s="36"/>
      <c r="I64" s="27">
        <f>TRUNC(SUM(I61:I62),2)</f>
        <v>259.76</v>
      </c>
      <c r="J64" s="30"/>
    </row>
    <row r="65" spans="1:10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0"/>
    </row>
    <row r="66" spans="1:10" ht="31.5" customHeight="1">
      <c r="A66" s="38" t="s">
        <v>78</v>
      </c>
      <c r="B66" s="38"/>
      <c r="C66" s="38"/>
      <c r="D66" s="38"/>
      <c r="E66" s="38"/>
      <c r="F66" s="38"/>
      <c r="G66" s="38"/>
      <c r="H66" s="38"/>
      <c r="I66" s="38"/>
      <c r="J66" s="30"/>
    </row>
    <row r="67" spans="1:10" ht="32.25" customHeight="1">
      <c r="A67" s="38" t="s">
        <v>79</v>
      </c>
      <c r="B67" s="38"/>
      <c r="C67" s="38"/>
      <c r="D67" s="38"/>
      <c r="E67" s="38"/>
      <c r="F67" s="38"/>
      <c r="G67" s="38"/>
      <c r="H67" s="38"/>
      <c r="I67" s="38"/>
      <c r="J67" s="30"/>
    </row>
    <row r="68" spans="1:10" ht="7.5" customHeight="1">
      <c r="A68" s="39"/>
      <c r="B68" s="39"/>
      <c r="C68" s="39"/>
      <c r="D68" s="39"/>
      <c r="E68" s="39"/>
      <c r="F68" s="39"/>
      <c r="G68" s="39"/>
      <c r="H68" s="39"/>
      <c r="I68" s="39"/>
      <c r="J68" s="30"/>
    </row>
    <row r="69" spans="1:26" ht="23.25" customHeight="1">
      <c r="A69" s="40" t="s">
        <v>80</v>
      </c>
      <c r="B69" s="40"/>
      <c r="C69" s="40"/>
      <c r="D69" s="40"/>
      <c r="E69" s="40"/>
      <c r="F69" s="40"/>
      <c r="G69" s="40"/>
      <c r="H69" s="40" t="s">
        <v>57</v>
      </c>
      <c r="I69" s="40" t="s">
        <v>58</v>
      </c>
      <c r="J69" s="41"/>
      <c r="K69" s="42"/>
      <c r="L69" s="43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12" ht="12.75" customHeight="1">
      <c r="A70" s="5" t="s">
        <v>24</v>
      </c>
      <c r="B70" s="8" t="s">
        <v>81</v>
      </c>
      <c r="C70" s="8"/>
      <c r="D70" s="8"/>
      <c r="E70" s="8"/>
      <c r="F70" s="8"/>
      <c r="G70" s="8"/>
      <c r="H70" s="23">
        <v>0.2</v>
      </c>
      <c r="I70" s="24">
        <f aca="true" t="shared" si="0" ref="I70:I77">H70*($I$54+$I$64)</f>
        <v>319.246</v>
      </c>
      <c r="J70" s="30"/>
      <c r="K70" s="45"/>
      <c r="L70" s="46"/>
    </row>
    <row r="71" spans="1:11" ht="12.75" customHeight="1">
      <c r="A71" s="5" t="s">
        <v>26</v>
      </c>
      <c r="B71" s="8" t="s">
        <v>82</v>
      </c>
      <c r="C71" s="8"/>
      <c r="D71" s="8"/>
      <c r="E71" s="8"/>
      <c r="F71" s="8"/>
      <c r="G71" s="8"/>
      <c r="H71" s="23">
        <v>0.025</v>
      </c>
      <c r="I71" s="24">
        <f t="shared" si="0"/>
        <v>39.90575</v>
      </c>
      <c r="J71" s="30"/>
      <c r="K71" s="47"/>
    </row>
    <row r="72" spans="1:11" ht="12.75" customHeight="1">
      <c r="A72" s="5" t="s">
        <v>28</v>
      </c>
      <c r="B72" s="8" t="s">
        <v>83</v>
      </c>
      <c r="C72" s="8"/>
      <c r="D72" s="8"/>
      <c r="E72" s="8"/>
      <c r="F72" s="8"/>
      <c r="G72" s="8"/>
      <c r="H72" s="48">
        <v>0.03</v>
      </c>
      <c r="I72" s="24">
        <f t="shared" si="0"/>
        <v>47.8869</v>
      </c>
      <c r="J72" s="30"/>
      <c r="K72" s="47"/>
    </row>
    <row r="73" spans="1:10" ht="12.75" customHeight="1">
      <c r="A73" s="5" t="s">
        <v>31</v>
      </c>
      <c r="B73" s="8" t="s">
        <v>84</v>
      </c>
      <c r="C73" s="8"/>
      <c r="D73" s="8"/>
      <c r="E73" s="8"/>
      <c r="F73" s="8"/>
      <c r="G73" s="8"/>
      <c r="H73" s="23">
        <v>0.015</v>
      </c>
      <c r="I73" s="24">
        <f t="shared" si="0"/>
        <v>23.94345</v>
      </c>
      <c r="J73" s="30"/>
    </row>
    <row r="74" spans="1:10" ht="12.75" customHeight="1">
      <c r="A74" s="5" t="s">
        <v>63</v>
      </c>
      <c r="B74" s="8" t="s">
        <v>85</v>
      </c>
      <c r="C74" s="8"/>
      <c r="D74" s="8"/>
      <c r="E74" s="8"/>
      <c r="F74" s="8"/>
      <c r="G74" s="8"/>
      <c r="H74" s="23">
        <v>0.01</v>
      </c>
      <c r="I74" s="24">
        <f t="shared" si="0"/>
        <v>15.9623</v>
      </c>
      <c r="J74" s="30"/>
    </row>
    <row r="75" spans="1:10" ht="12.75" customHeight="1">
      <c r="A75" s="5" t="s">
        <v>65</v>
      </c>
      <c r="B75" s="8" t="s">
        <v>86</v>
      </c>
      <c r="C75" s="8"/>
      <c r="D75" s="8"/>
      <c r="E75" s="8"/>
      <c r="F75" s="8"/>
      <c r="G75" s="8"/>
      <c r="H75" s="23">
        <v>0.006</v>
      </c>
      <c r="I75" s="24">
        <f t="shared" si="0"/>
        <v>9.57738</v>
      </c>
      <c r="J75" s="30"/>
    </row>
    <row r="76" spans="1:11" ht="12.75" customHeight="1">
      <c r="A76" s="5" t="s">
        <v>67</v>
      </c>
      <c r="B76" s="8" t="s">
        <v>87</v>
      </c>
      <c r="C76" s="8"/>
      <c r="D76" s="8"/>
      <c r="E76" s="8"/>
      <c r="F76" s="8"/>
      <c r="G76" s="8"/>
      <c r="H76" s="23">
        <v>0.002</v>
      </c>
      <c r="I76" s="24">
        <f t="shared" si="0"/>
        <v>3.19246</v>
      </c>
      <c r="J76" s="26" t="s">
        <v>88</v>
      </c>
      <c r="K76" s="49">
        <f>TRUNC(SUM(I70:I76),2)</f>
        <v>459.71</v>
      </c>
    </row>
    <row r="77" spans="1:10" ht="12.75" customHeight="1">
      <c r="A77" s="5" t="s">
        <v>89</v>
      </c>
      <c r="B77" s="8" t="s">
        <v>90</v>
      </c>
      <c r="C77" s="8"/>
      <c r="D77" s="8"/>
      <c r="E77" s="8"/>
      <c r="F77" s="8"/>
      <c r="G77" s="8"/>
      <c r="H77" s="23">
        <v>0.08</v>
      </c>
      <c r="I77" s="24">
        <f t="shared" si="0"/>
        <v>127.6984</v>
      </c>
      <c r="J77" s="30"/>
    </row>
    <row r="78" spans="1:11" ht="12.75" customHeight="1">
      <c r="A78" s="5" t="s">
        <v>91</v>
      </c>
      <c r="B78" s="5"/>
      <c r="C78" s="5"/>
      <c r="D78" s="5"/>
      <c r="E78" s="5"/>
      <c r="F78" s="5"/>
      <c r="G78" s="5"/>
      <c r="H78" s="36">
        <f>SUM(H70:H77)</f>
        <v>0.368</v>
      </c>
      <c r="I78" s="27">
        <f>TRUNC(SUM(I70:I77),2)</f>
        <v>587.41</v>
      </c>
      <c r="J78" s="30"/>
      <c r="K78" s="50"/>
    </row>
    <row r="79" spans="1:10" ht="12.75" customHeight="1">
      <c r="A79" s="37"/>
      <c r="B79" s="37"/>
      <c r="C79" s="37"/>
      <c r="D79" s="37"/>
      <c r="E79" s="37"/>
      <c r="F79" s="37"/>
      <c r="G79" s="37"/>
      <c r="H79" s="37"/>
      <c r="I79" s="37"/>
      <c r="J79" s="30"/>
    </row>
    <row r="80" spans="1:10" ht="30.75" customHeight="1">
      <c r="A80" s="38" t="s">
        <v>92</v>
      </c>
      <c r="B80" s="38"/>
      <c r="C80" s="38"/>
      <c r="D80" s="38"/>
      <c r="E80" s="38"/>
      <c r="F80" s="38"/>
      <c r="G80" s="38"/>
      <c r="H80" s="38"/>
      <c r="I80" s="38"/>
      <c r="J80" s="30"/>
    </row>
    <row r="81" spans="1:10" ht="28.5" customHeight="1">
      <c r="A81" s="38" t="s">
        <v>93</v>
      </c>
      <c r="B81" s="38"/>
      <c r="C81" s="38"/>
      <c r="D81" s="38"/>
      <c r="E81" s="38"/>
      <c r="F81" s="38"/>
      <c r="G81" s="38"/>
      <c r="H81" s="38"/>
      <c r="I81" s="38"/>
      <c r="J81" s="30"/>
    </row>
    <row r="82" spans="1:10" ht="12.75" customHeight="1">
      <c r="A82" s="38" t="s">
        <v>94</v>
      </c>
      <c r="B82" s="38"/>
      <c r="C82" s="38"/>
      <c r="D82" s="38"/>
      <c r="E82" s="38"/>
      <c r="F82" s="38"/>
      <c r="G82" s="38"/>
      <c r="H82" s="38"/>
      <c r="I82" s="38"/>
      <c r="J82" s="30"/>
    </row>
    <row r="83" spans="1:10" ht="12.75" customHeight="1">
      <c r="A83" s="51"/>
      <c r="B83" s="51"/>
      <c r="C83" s="51"/>
      <c r="D83" s="51"/>
      <c r="E83" s="51"/>
      <c r="F83" s="51"/>
      <c r="G83" s="51"/>
      <c r="H83" s="51"/>
      <c r="I83" s="51"/>
      <c r="J83" s="30"/>
    </row>
    <row r="84" spans="1:10" ht="12.75" customHeight="1">
      <c r="A84" s="5" t="s">
        <v>95</v>
      </c>
      <c r="B84" s="5"/>
      <c r="C84" s="5"/>
      <c r="D84" s="5"/>
      <c r="E84" s="5"/>
      <c r="F84" s="5"/>
      <c r="G84" s="5"/>
      <c r="H84" s="36"/>
      <c r="I84" s="5" t="s">
        <v>58</v>
      </c>
      <c r="J84" s="30"/>
    </row>
    <row r="85" spans="1:10" ht="12.75" customHeight="1">
      <c r="A85" s="5" t="s">
        <v>24</v>
      </c>
      <c r="B85" s="21" t="s">
        <v>96</v>
      </c>
      <c r="C85" s="21"/>
      <c r="D85" s="21"/>
      <c r="E85" s="21"/>
      <c r="F85" s="21"/>
      <c r="G85" s="21"/>
      <c r="H85" s="6" t="s">
        <v>75</v>
      </c>
      <c r="I85" s="52">
        <v>0</v>
      </c>
      <c r="J85" s="30"/>
    </row>
    <row r="86" spans="1:11" ht="12.75" customHeight="1">
      <c r="A86" s="5" t="s">
        <v>26</v>
      </c>
      <c r="B86" s="21" t="s">
        <v>97</v>
      </c>
      <c r="C86" s="21"/>
      <c r="D86" s="21"/>
      <c r="E86" s="21"/>
      <c r="F86" s="21"/>
      <c r="G86" s="21"/>
      <c r="H86" s="6" t="s">
        <v>75</v>
      </c>
      <c r="I86" s="52">
        <f>J86-J86*0.035</f>
        <v>381.9277</v>
      </c>
      <c r="J86" s="26">
        <v>395.78</v>
      </c>
      <c r="K86" s="26" t="s">
        <v>98</v>
      </c>
    </row>
    <row r="87" spans="1:10" ht="12.75" customHeight="1">
      <c r="A87" s="5" t="s">
        <v>28</v>
      </c>
      <c r="B87" s="53" t="s">
        <v>99</v>
      </c>
      <c r="C87" s="53"/>
      <c r="D87" s="53"/>
      <c r="E87" s="53"/>
      <c r="F87" s="53"/>
      <c r="G87" s="53"/>
      <c r="H87" s="6" t="s">
        <v>75</v>
      </c>
      <c r="I87" s="52">
        <v>5</v>
      </c>
      <c r="J87" s="30"/>
    </row>
    <row r="88" spans="1:10" ht="12.75" customHeight="1">
      <c r="A88" s="5" t="s">
        <v>31</v>
      </c>
      <c r="B88" s="53" t="s">
        <v>100</v>
      </c>
      <c r="C88" s="53"/>
      <c r="D88" s="53"/>
      <c r="E88" s="53"/>
      <c r="F88" s="53"/>
      <c r="G88" s="53"/>
      <c r="H88" s="6" t="s">
        <v>75</v>
      </c>
      <c r="I88" s="52">
        <v>3</v>
      </c>
      <c r="J88" s="30"/>
    </row>
    <row r="89" spans="1:10" ht="12.75" customHeight="1">
      <c r="A89" s="5" t="s">
        <v>63</v>
      </c>
      <c r="B89" s="21" t="s">
        <v>101</v>
      </c>
      <c r="C89" s="21"/>
      <c r="D89" s="21"/>
      <c r="E89" s="21"/>
      <c r="F89" s="21"/>
      <c r="G89" s="21"/>
      <c r="H89" s="6"/>
      <c r="I89" s="52">
        <v>83.3</v>
      </c>
      <c r="J89" s="30"/>
    </row>
    <row r="90" spans="1:10" ht="12.75" customHeight="1">
      <c r="A90" s="5" t="s">
        <v>65</v>
      </c>
      <c r="B90" s="53" t="s">
        <v>102</v>
      </c>
      <c r="C90" s="53"/>
      <c r="D90" s="53"/>
      <c r="E90" s="53"/>
      <c r="F90" s="53"/>
      <c r="G90" s="53"/>
      <c r="H90" s="6" t="s">
        <v>75</v>
      </c>
      <c r="I90" s="52">
        <v>8</v>
      </c>
      <c r="J90" s="30"/>
    </row>
    <row r="91" spans="1:10" ht="12.75" customHeight="1">
      <c r="A91" s="5"/>
      <c r="B91" s="53" t="s">
        <v>103</v>
      </c>
      <c r="C91" s="53"/>
      <c r="D91" s="53"/>
      <c r="E91" s="53"/>
      <c r="F91" s="53"/>
      <c r="G91" s="53"/>
      <c r="H91" s="6"/>
      <c r="I91" s="52"/>
      <c r="J91" s="30"/>
    </row>
    <row r="92" spans="1:10" ht="12.75" customHeight="1">
      <c r="A92" s="5" t="s">
        <v>104</v>
      </c>
      <c r="B92" s="5"/>
      <c r="C92" s="5"/>
      <c r="D92" s="5"/>
      <c r="E92" s="5"/>
      <c r="F92" s="5"/>
      <c r="G92" s="5"/>
      <c r="H92" s="5"/>
      <c r="I92" s="27">
        <f>SUM(I85:I91)</f>
        <v>481.2277</v>
      </c>
      <c r="J92" s="30"/>
    </row>
    <row r="93" spans="1:10" ht="8.25" customHeight="1">
      <c r="A93" s="37"/>
      <c r="B93" s="37"/>
      <c r="C93" s="37"/>
      <c r="D93" s="37"/>
      <c r="E93" s="37"/>
      <c r="F93" s="37"/>
      <c r="G93" s="37"/>
      <c r="H93" s="37"/>
      <c r="I93" s="37"/>
      <c r="J93" s="30"/>
    </row>
    <row r="94" spans="1:10" ht="52.5" customHeight="1">
      <c r="A94" s="38" t="s">
        <v>105</v>
      </c>
      <c r="B94" s="38"/>
      <c r="C94" s="38"/>
      <c r="D94" s="38"/>
      <c r="E94" s="38"/>
      <c r="F94" s="38"/>
      <c r="G94" s="38"/>
      <c r="H94" s="38"/>
      <c r="I94" s="38"/>
      <c r="J94" s="30"/>
    </row>
    <row r="95" spans="1:10" ht="36" customHeight="1">
      <c r="A95" s="38" t="s">
        <v>106</v>
      </c>
      <c r="B95" s="38"/>
      <c r="C95" s="38"/>
      <c r="D95" s="38"/>
      <c r="E95" s="38"/>
      <c r="F95" s="38"/>
      <c r="G95" s="38"/>
      <c r="H95" s="38"/>
      <c r="I95" s="38"/>
      <c r="J95" s="30"/>
    </row>
    <row r="96" spans="1:10" ht="12.75" customHeight="1">
      <c r="A96" s="51"/>
      <c r="B96" s="51"/>
      <c r="C96" s="51"/>
      <c r="D96" s="51"/>
      <c r="E96" s="51"/>
      <c r="F96" s="51"/>
      <c r="G96" s="51"/>
      <c r="H96" s="51"/>
      <c r="I96" s="51"/>
      <c r="J96" s="30"/>
    </row>
    <row r="97" spans="1:10" ht="12.75" customHeight="1">
      <c r="A97" s="54" t="s">
        <v>107</v>
      </c>
      <c r="B97" s="54"/>
      <c r="C97" s="54"/>
      <c r="D97" s="54"/>
      <c r="E97" s="54"/>
      <c r="F97" s="54"/>
      <c r="G97" s="54"/>
      <c r="H97" s="54"/>
      <c r="I97" s="54"/>
      <c r="J97" s="30"/>
    </row>
    <row r="98" spans="1:10" ht="12.75" customHeight="1">
      <c r="A98" s="55" t="s">
        <v>108</v>
      </c>
      <c r="B98" s="55"/>
      <c r="C98" s="55"/>
      <c r="D98" s="55"/>
      <c r="E98" s="55"/>
      <c r="F98" s="55"/>
      <c r="G98" s="55"/>
      <c r="H98" s="55"/>
      <c r="I98" s="55" t="s">
        <v>58</v>
      </c>
      <c r="J98" s="30"/>
    </row>
    <row r="99" spans="1:10" ht="12.75" customHeight="1">
      <c r="A99" s="55" t="s">
        <v>109</v>
      </c>
      <c r="B99" s="56" t="s">
        <v>110</v>
      </c>
      <c r="C99" s="56"/>
      <c r="D99" s="56"/>
      <c r="E99" s="56"/>
      <c r="F99" s="56"/>
      <c r="G99" s="56"/>
      <c r="H99" s="56"/>
      <c r="I99" s="57">
        <f>I64</f>
        <v>259.76</v>
      </c>
      <c r="J99" s="30"/>
    </row>
    <row r="100" spans="1:10" ht="12.75" customHeight="1">
      <c r="A100" s="55" t="s">
        <v>111</v>
      </c>
      <c r="B100" s="56" t="s">
        <v>112</v>
      </c>
      <c r="C100" s="56"/>
      <c r="D100" s="56"/>
      <c r="E100" s="56"/>
      <c r="F100" s="56"/>
      <c r="G100" s="56"/>
      <c r="H100" s="56"/>
      <c r="I100" s="57">
        <f>I78</f>
        <v>587.41</v>
      </c>
      <c r="J100" s="30"/>
    </row>
    <row r="101" spans="1:10" ht="12.75" customHeight="1">
      <c r="A101" s="55" t="s">
        <v>113</v>
      </c>
      <c r="B101" s="56" t="s">
        <v>114</v>
      </c>
      <c r="C101" s="56"/>
      <c r="D101" s="56"/>
      <c r="E101" s="56"/>
      <c r="F101" s="56"/>
      <c r="G101" s="56"/>
      <c r="H101" s="56"/>
      <c r="I101" s="57">
        <f>I92</f>
        <v>481.2277</v>
      </c>
      <c r="J101" s="30"/>
    </row>
    <row r="102" spans="1:10" ht="12.75" customHeight="1">
      <c r="A102" s="55" t="s">
        <v>115</v>
      </c>
      <c r="B102" s="55"/>
      <c r="C102" s="55"/>
      <c r="D102" s="55"/>
      <c r="E102" s="55"/>
      <c r="F102" s="55"/>
      <c r="G102" s="55"/>
      <c r="H102" s="55"/>
      <c r="I102" s="58">
        <f>TRUNC(SUM(I99:I101),2)</f>
        <v>1328.39</v>
      </c>
      <c r="J102" s="30"/>
    </row>
    <row r="103" spans="1:10" ht="12.7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30"/>
    </row>
    <row r="104" spans="1:14" ht="12.75" customHeight="1">
      <c r="A104" s="54" t="s">
        <v>116</v>
      </c>
      <c r="B104" s="54"/>
      <c r="C104" s="54"/>
      <c r="D104" s="54"/>
      <c r="E104" s="54"/>
      <c r="F104" s="54"/>
      <c r="G104" s="54"/>
      <c r="H104" s="54"/>
      <c r="I104" s="54"/>
      <c r="J104" s="26" t="s">
        <v>117</v>
      </c>
      <c r="K104" s="26"/>
      <c r="L104" s="26"/>
      <c r="M104" s="26"/>
      <c r="N104" s="26"/>
    </row>
    <row r="105" spans="1:14" s="64" customFormat="1" ht="12.75" customHeight="1">
      <c r="A105" s="60">
        <v>3</v>
      </c>
      <c r="B105" s="61" t="s">
        <v>118</v>
      </c>
      <c r="C105" s="61"/>
      <c r="D105" s="61"/>
      <c r="E105" s="61"/>
      <c r="F105" s="61"/>
      <c r="G105" s="61"/>
      <c r="H105" s="61" t="s">
        <v>57</v>
      </c>
      <c r="I105" s="61" t="s">
        <v>58</v>
      </c>
      <c r="J105" s="62" t="s">
        <v>119</v>
      </c>
      <c r="K105" s="62"/>
      <c r="L105" s="62"/>
      <c r="M105" s="62"/>
      <c r="N105" s="63">
        <v>83.65</v>
      </c>
    </row>
    <row r="106" spans="1:14" s="64" customFormat="1" ht="12.75" customHeight="1">
      <c r="A106" s="60" t="s">
        <v>24</v>
      </c>
      <c r="B106" s="65" t="s">
        <v>120</v>
      </c>
      <c r="C106" s="66"/>
      <c r="D106" s="66"/>
      <c r="E106" s="66"/>
      <c r="F106" s="67"/>
      <c r="G106" s="65"/>
      <c r="H106" s="68" t="s">
        <v>75</v>
      </c>
      <c r="I106" s="69">
        <f>(I102+I54-K76)/12*$N$106/100</f>
        <v>76.8494775</v>
      </c>
      <c r="J106" s="62" t="s">
        <v>121</v>
      </c>
      <c r="K106" s="62"/>
      <c r="L106" s="62"/>
      <c r="M106" s="62"/>
      <c r="N106" s="63">
        <f>TRUNC((N105/2),2)</f>
        <v>41.82</v>
      </c>
    </row>
    <row r="107" spans="1:14" s="64" customFormat="1" ht="12.75" customHeight="1">
      <c r="A107" s="60" t="s">
        <v>26</v>
      </c>
      <c r="B107" s="65" t="s">
        <v>122</v>
      </c>
      <c r="C107" s="65"/>
      <c r="D107" s="65"/>
      <c r="E107" s="65"/>
      <c r="F107" s="65"/>
      <c r="G107" s="65"/>
      <c r="H107" s="68" t="s">
        <v>75</v>
      </c>
      <c r="I107" s="69">
        <f>I77*0.5*$N$106/100</f>
        <v>26.70173544</v>
      </c>
      <c r="J107" s="62" t="s">
        <v>123</v>
      </c>
      <c r="K107" s="62"/>
      <c r="L107" s="62"/>
      <c r="M107" s="62"/>
      <c r="N107" s="63">
        <f>N106</f>
        <v>41.82</v>
      </c>
    </row>
    <row r="108" spans="1:14" s="64" customFormat="1" ht="12.75" customHeight="1">
      <c r="A108" s="60" t="s">
        <v>28</v>
      </c>
      <c r="B108" s="70" t="s">
        <v>124</v>
      </c>
      <c r="C108" s="70"/>
      <c r="D108" s="70"/>
      <c r="E108" s="70"/>
      <c r="F108" s="70"/>
      <c r="G108" s="71"/>
      <c r="H108" s="68" t="s">
        <v>75</v>
      </c>
      <c r="I108" s="69">
        <f>(I54+I102)/12*N107/100</f>
        <v>92.870371</v>
      </c>
      <c r="J108" s="62"/>
      <c r="K108" s="62"/>
      <c r="L108" s="62"/>
      <c r="M108" s="62"/>
      <c r="N108" s="72"/>
    </row>
    <row r="109" spans="1:10" s="64" customFormat="1" ht="12.75" customHeight="1">
      <c r="A109" s="60" t="s">
        <v>31</v>
      </c>
      <c r="B109" s="73" t="s">
        <v>125</v>
      </c>
      <c r="C109" s="66"/>
      <c r="D109" s="66"/>
      <c r="E109" s="66"/>
      <c r="F109" s="66"/>
      <c r="G109" s="65"/>
      <c r="H109" s="68" t="s">
        <v>75</v>
      </c>
      <c r="I109" s="69">
        <f>I77*0.5*N107/100</f>
        <v>26.70173544</v>
      </c>
      <c r="J109" s="74"/>
    </row>
    <row r="110" spans="1:14" s="64" customFormat="1" ht="12.75" customHeight="1">
      <c r="A110" s="60" t="s">
        <v>63</v>
      </c>
      <c r="B110" s="65" t="s">
        <v>126</v>
      </c>
      <c r="C110" s="65"/>
      <c r="D110" s="65"/>
      <c r="E110" s="65"/>
      <c r="F110" s="65"/>
      <c r="G110" s="65"/>
      <c r="H110" s="68" t="s">
        <v>75</v>
      </c>
      <c r="I110" s="69">
        <f>-(I61+I62)*N110/100</f>
        <v>-2.62359123148983</v>
      </c>
      <c r="J110" s="62" t="s">
        <v>127</v>
      </c>
      <c r="K110" s="62"/>
      <c r="L110" s="62"/>
      <c r="M110" s="62"/>
      <c r="N110" s="63">
        <v>1.01</v>
      </c>
    </row>
    <row r="111" spans="1:10" ht="12.75" customHeight="1">
      <c r="A111" s="75"/>
      <c r="B111" s="76"/>
      <c r="C111" s="76"/>
      <c r="D111" s="76"/>
      <c r="E111" s="76"/>
      <c r="F111" s="76"/>
      <c r="G111" s="76"/>
      <c r="H111" s="77"/>
      <c r="I111" s="78"/>
      <c r="J111" s="30"/>
    </row>
    <row r="112" spans="1:10" ht="12.75" customHeight="1">
      <c r="A112" s="79" t="s">
        <v>128</v>
      </c>
      <c r="B112" s="79"/>
      <c r="C112" s="79"/>
      <c r="D112" s="79"/>
      <c r="E112" s="79"/>
      <c r="F112" s="79"/>
      <c r="G112" s="79"/>
      <c r="H112" s="80"/>
      <c r="I112" s="81">
        <f>SUM(I106:I110)</f>
        <v>220.49972814851</v>
      </c>
      <c r="J112" s="30"/>
    </row>
    <row r="113" spans="1:10" ht="30" customHeight="1">
      <c r="A113" s="82" t="s">
        <v>129</v>
      </c>
      <c r="B113" s="82"/>
      <c r="C113" s="82"/>
      <c r="D113" s="82"/>
      <c r="E113" s="82"/>
      <c r="F113" s="82"/>
      <c r="G113" s="82"/>
      <c r="H113" s="82"/>
      <c r="I113" s="82"/>
      <c r="J113" s="30"/>
    </row>
    <row r="114" spans="1:10" ht="30" customHeight="1">
      <c r="A114" s="83" t="s">
        <v>130</v>
      </c>
      <c r="B114" s="84" t="s">
        <v>131</v>
      </c>
      <c r="C114" s="84"/>
      <c r="D114" s="84"/>
      <c r="E114" s="84"/>
      <c r="F114" s="84"/>
      <c r="G114" s="84"/>
      <c r="H114" s="84"/>
      <c r="I114" s="84"/>
      <c r="J114" s="30"/>
    </row>
    <row r="115" spans="1:10" ht="30" customHeight="1">
      <c r="A115" s="85" t="s">
        <v>132</v>
      </c>
      <c r="B115" s="85"/>
      <c r="C115" s="85"/>
      <c r="D115" s="85"/>
      <c r="E115" s="85"/>
      <c r="F115" s="85"/>
      <c r="G115" s="85"/>
      <c r="H115" s="85"/>
      <c r="I115" s="85"/>
      <c r="J115" s="30"/>
    </row>
    <row r="116" spans="1:10" ht="30" customHeight="1">
      <c r="A116" t="s">
        <v>133</v>
      </c>
      <c r="B116" s="84"/>
      <c r="C116" s="84"/>
      <c r="D116" s="84"/>
      <c r="E116" s="84"/>
      <c r="F116" s="84"/>
      <c r="G116" s="84"/>
      <c r="H116" s="84"/>
      <c r="I116" s="84"/>
      <c r="J116" s="30"/>
    </row>
    <row r="117" spans="1:10" ht="66.75" customHeight="1">
      <c r="A117" s="86" t="s">
        <v>134</v>
      </c>
      <c r="B117" s="86"/>
      <c r="C117" s="86"/>
      <c r="D117" s="86"/>
      <c r="E117" s="86"/>
      <c r="F117" s="86"/>
      <c r="G117" s="86"/>
      <c r="H117" s="86"/>
      <c r="I117" s="86"/>
      <c r="J117" s="30"/>
    </row>
    <row r="118" spans="1:10" ht="12.75" customHeight="1">
      <c r="A118" s="7" t="s">
        <v>135</v>
      </c>
      <c r="B118" s="7"/>
      <c r="C118" s="7"/>
      <c r="D118" s="7"/>
      <c r="E118" s="7"/>
      <c r="F118" s="7"/>
      <c r="G118" s="7"/>
      <c r="H118" s="7"/>
      <c r="I118" s="7"/>
      <c r="J118" s="30"/>
    </row>
    <row r="119" spans="1:10" ht="51.75" customHeight="1">
      <c r="A119" s="55" t="s">
        <v>136</v>
      </c>
      <c r="B119" s="55"/>
      <c r="C119" s="55"/>
      <c r="D119" s="55"/>
      <c r="E119" s="55"/>
      <c r="F119" s="55"/>
      <c r="G119" s="55"/>
      <c r="H119" s="87" t="s">
        <v>137</v>
      </c>
      <c r="I119" s="88" t="s">
        <v>58</v>
      </c>
      <c r="J119" s="30"/>
    </row>
    <row r="120" spans="1:10" ht="12.75" customHeight="1">
      <c r="A120" s="89" t="s">
        <v>24</v>
      </c>
      <c r="B120" s="90" t="s">
        <v>138</v>
      </c>
      <c r="C120" s="90"/>
      <c r="D120" s="90"/>
      <c r="E120" s="90"/>
      <c r="F120" s="90"/>
      <c r="G120" s="90"/>
      <c r="H120" s="91">
        <v>20.9589</v>
      </c>
      <c r="I120" s="92">
        <f aca="true" t="shared" si="1" ref="I120:I131">($I$112+$I$102+$I$54)/30*H120/12</f>
        <v>167.983238906366</v>
      </c>
      <c r="J120" s="30"/>
    </row>
    <row r="121" spans="1:10" ht="12.75" customHeight="1">
      <c r="A121" s="79" t="s">
        <v>26</v>
      </c>
      <c r="B121" s="93" t="s">
        <v>139</v>
      </c>
      <c r="C121" s="93"/>
      <c r="D121" s="93"/>
      <c r="E121" s="93"/>
      <c r="F121" s="93"/>
      <c r="G121" s="93"/>
      <c r="H121" s="94">
        <v>1</v>
      </c>
      <c r="I121" s="92">
        <f t="shared" si="1"/>
        <v>8.01488813374586</v>
      </c>
      <c r="J121" s="30"/>
    </row>
    <row r="122" spans="1:10" ht="12.75" customHeight="1">
      <c r="A122" s="79" t="s">
        <v>28</v>
      </c>
      <c r="B122" s="93" t="s">
        <v>140</v>
      </c>
      <c r="C122" s="93"/>
      <c r="D122" s="93"/>
      <c r="E122" s="93"/>
      <c r="F122" s="93"/>
      <c r="G122" s="95"/>
      <c r="H122" s="94">
        <v>0.9659</v>
      </c>
      <c r="I122" s="92">
        <f t="shared" si="1"/>
        <v>7.74158044838513</v>
      </c>
      <c r="J122" s="30"/>
    </row>
    <row r="123" spans="1:10" ht="12.75" customHeight="1">
      <c r="A123" s="79" t="s">
        <v>31</v>
      </c>
      <c r="B123" s="93" t="s">
        <v>141</v>
      </c>
      <c r="C123" s="93"/>
      <c r="D123" s="93"/>
      <c r="E123" s="93"/>
      <c r="F123" s="93"/>
      <c r="G123" s="96"/>
      <c r="H123" s="94">
        <v>3.4932</v>
      </c>
      <c r="I123" s="92">
        <f t="shared" si="1"/>
        <v>27.997607228801</v>
      </c>
      <c r="J123" s="30"/>
    </row>
    <row r="124" spans="1:10" ht="12.75" customHeight="1">
      <c r="A124" s="89" t="s">
        <v>63</v>
      </c>
      <c r="B124" s="90" t="s">
        <v>142</v>
      </c>
      <c r="C124" s="90"/>
      <c r="D124" s="90"/>
      <c r="E124" s="90"/>
      <c r="F124" s="90"/>
      <c r="G124" s="90"/>
      <c r="H124" s="91">
        <v>0.2688</v>
      </c>
      <c r="I124" s="92">
        <f t="shared" si="1"/>
        <v>2.15440193035089</v>
      </c>
      <c r="J124" s="30"/>
    </row>
    <row r="125" spans="1:10" ht="12.75" customHeight="1">
      <c r="A125" s="79" t="s">
        <v>65</v>
      </c>
      <c r="B125" s="97" t="s">
        <v>143</v>
      </c>
      <c r="C125" s="97"/>
      <c r="D125" s="97"/>
      <c r="E125" s="97" t="s">
        <v>144</v>
      </c>
      <c r="F125" s="97"/>
      <c r="G125" s="97"/>
      <c r="H125" s="91">
        <v>0.0427</v>
      </c>
      <c r="I125" s="92">
        <f t="shared" si="1"/>
        <v>0.342235723310948</v>
      </c>
      <c r="J125" s="30"/>
    </row>
    <row r="126" spans="1:10" ht="12.75" customHeight="1">
      <c r="A126" s="79" t="s">
        <v>67</v>
      </c>
      <c r="B126" s="98" t="s">
        <v>145</v>
      </c>
      <c r="C126" s="98"/>
      <c r="D126" s="98"/>
      <c r="E126" s="98" t="s">
        <v>146</v>
      </c>
      <c r="F126" s="98"/>
      <c r="G126" s="98"/>
      <c r="H126" s="91">
        <v>0.0355</v>
      </c>
      <c r="I126" s="92">
        <f t="shared" si="1"/>
        <v>0.284528528747978</v>
      </c>
      <c r="J126" s="30"/>
    </row>
    <row r="127" spans="1:10" ht="12.75" customHeight="1">
      <c r="A127" s="79" t="s">
        <v>89</v>
      </c>
      <c r="B127" s="93" t="s">
        <v>147</v>
      </c>
      <c r="C127" s="93"/>
      <c r="D127" s="93"/>
      <c r="E127" s="93"/>
      <c r="F127" s="93"/>
      <c r="G127" s="93"/>
      <c r="H127" s="91">
        <v>0.02</v>
      </c>
      <c r="I127" s="92">
        <f t="shared" si="1"/>
        <v>0.160297762674917</v>
      </c>
      <c r="J127" s="30"/>
    </row>
    <row r="128" spans="1:10" ht="12.75" customHeight="1">
      <c r="A128" s="79" t="s">
        <v>148</v>
      </c>
      <c r="B128" s="99" t="s">
        <v>149</v>
      </c>
      <c r="C128" s="99"/>
      <c r="D128" s="99"/>
      <c r="E128" s="99"/>
      <c r="F128" s="99"/>
      <c r="G128" s="99"/>
      <c r="H128" s="100">
        <v>0.004</v>
      </c>
      <c r="I128" s="92">
        <f t="shared" si="1"/>
        <v>0.0320595525349834</v>
      </c>
      <c r="J128" s="30"/>
    </row>
    <row r="129" spans="1:10" ht="12.75" customHeight="1">
      <c r="A129" s="79" t="s">
        <v>67</v>
      </c>
      <c r="B129" s="98" t="s">
        <v>150</v>
      </c>
      <c r="C129" s="98"/>
      <c r="D129" s="98"/>
      <c r="E129" s="98" t="s">
        <v>146</v>
      </c>
      <c r="F129" s="98"/>
      <c r="G129" s="98"/>
      <c r="H129" s="101">
        <v>0.1997</v>
      </c>
      <c r="I129" s="92">
        <f t="shared" si="1"/>
        <v>1.60057316030905</v>
      </c>
      <c r="J129" s="30"/>
    </row>
    <row r="130" spans="1:10" ht="12.75" customHeight="1">
      <c r="A130" s="79" t="s">
        <v>89</v>
      </c>
      <c r="B130" s="93" t="s">
        <v>151</v>
      </c>
      <c r="C130" s="93"/>
      <c r="D130" s="93"/>
      <c r="E130" s="93"/>
      <c r="F130" s="93"/>
      <c r="G130" s="93"/>
      <c r="H130" s="94">
        <v>2.4753</v>
      </c>
      <c r="I130" s="92">
        <f t="shared" si="1"/>
        <v>19.8392525974611</v>
      </c>
      <c r="J130" s="30"/>
    </row>
    <row r="131" spans="1:10" ht="12.75" customHeight="1">
      <c r="A131" s="79" t="s">
        <v>148</v>
      </c>
      <c r="B131" s="99" t="s">
        <v>152</v>
      </c>
      <c r="C131" s="99"/>
      <c r="D131" s="99"/>
      <c r="E131" s="99"/>
      <c r="F131" s="99"/>
      <c r="G131" s="99"/>
      <c r="H131" s="94">
        <v>0.0098</v>
      </c>
      <c r="I131" s="92">
        <f t="shared" si="1"/>
        <v>0.0785459037107094</v>
      </c>
      <c r="J131" s="30"/>
    </row>
    <row r="132" spans="1:10" ht="12.75" customHeight="1">
      <c r="A132" s="79" t="s">
        <v>153</v>
      </c>
      <c r="B132" s="79"/>
      <c r="C132" s="79"/>
      <c r="D132" s="79"/>
      <c r="E132" s="79"/>
      <c r="F132" s="79"/>
      <c r="G132" s="79"/>
      <c r="H132" s="102">
        <f>TRUNC(SUM(H120:H131),4)</f>
        <v>29.4738</v>
      </c>
      <c r="I132" s="103">
        <f>TRUNC(SUM(I120:I131),2)</f>
        <v>236.22</v>
      </c>
      <c r="J132" s="30"/>
    </row>
    <row r="133" spans="1:10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0"/>
    </row>
    <row r="134" spans="1:10" ht="39" customHeight="1">
      <c r="A134" s="104" t="s">
        <v>154</v>
      </c>
      <c r="B134" s="104"/>
      <c r="C134" s="104"/>
      <c r="D134" s="104"/>
      <c r="E134" s="104"/>
      <c r="F134" s="104"/>
      <c r="G134" s="104"/>
      <c r="H134" s="104"/>
      <c r="I134" s="104"/>
      <c r="J134" s="30"/>
    </row>
    <row r="135" spans="1:10" ht="12.75" customHeight="1">
      <c r="A135" s="105"/>
      <c r="B135" s="105"/>
      <c r="C135" s="105"/>
      <c r="D135" s="105"/>
      <c r="E135" s="105"/>
      <c r="F135" s="105"/>
      <c r="G135" s="105"/>
      <c r="H135" s="105"/>
      <c r="I135" s="105"/>
      <c r="J135" s="30"/>
    </row>
    <row r="136" spans="1:10" ht="12.75" customHeight="1">
      <c r="A136" s="5" t="s">
        <v>155</v>
      </c>
      <c r="B136" s="5"/>
      <c r="C136" s="5"/>
      <c r="D136" s="5"/>
      <c r="E136" s="5"/>
      <c r="F136" s="5"/>
      <c r="G136" s="5"/>
      <c r="H136" s="5" t="s">
        <v>57</v>
      </c>
      <c r="I136" s="5" t="s">
        <v>58</v>
      </c>
      <c r="J136" s="30"/>
    </row>
    <row r="137" spans="1:10" ht="12.75" customHeight="1">
      <c r="A137" s="5" t="s">
        <v>24</v>
      </c>
      <c r="B137" s="8" t="s">
        <v>156</v>
      </c>
      <c r="C137" s="8"/>
      <c r="D137" s="8"/>
      <c r="E137" s="8"/>
      <c r="F137" s="8"/>
      <c r="G137" s="8"/>
      <c r="H137" s="23">
        <v>0</v>
      </c>
      <c r="I137" s="24">
        <v>0</v>
      </c>
      <c r="J137" s="30"/>
    </row>
    <row r="138" spans="1:10" ht="12.75" customHeight="1">
      <c r="A138" s="5" t="s">
        <v>157</v>
      </c>
      <c r="B138" s="5"/>
      <c r="C138" s="5"/>
      <c r="D138" s="5"/>
      <c r="E138" s="5"/>
      <c r="F138" s="5"/>
      <c r="G138" s="5"/>
      <c r="H138" s="36">
        <f>TRUNC(SUM(H137),4)</f>
        <v>0</v>
      </c>
      <c r="I138" s="27">
        <f>TRUNC(SUM(I137),2)</f>
        <v>0</v>
      </c>
      <c r="J138" s="30"/>
    </row>
    <row r="139" spans="1:10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0"/>
    </row>
    <row r="140" spans="1:10" ht="12.75" customHeight="1">
      <c r="A140" s="105"/>
      <c r="B140" s="105"/>
      <c r="C140" s="105"/>
      <c r="D140" s="105"/>
      <c r="E140" s="105"/>
      <c r="F140" s="105"/>
      <c r="G140" s="105"/>
      <c r="H140" s="105"/>
      <c r="I140" s="105"/>
      <c r="J140" s="30"/>
    </row>
    <row r="141" spans="1:10" ht="12.75" customHeight="1">
      <c r="A141" s="54" t="s">
        <v>158</v>
      </c>
      <c r="B141" s="54"/>
      <c r="C141" s="54"/>
      <c r="D141" s="54"/>
      <c r="E141" s="54"/>
      <c r="F141" s="54"/>
      <c r="G141" s="54"/>
      <c r="H141" s="54"/>
      <c r="I141" s="54"/>
      <c r="J141" s="30"/>
    </row>
    <row r="142" spans="1:10" ht="12.75" customHeight="1">
      <c r="A142" s="55" t="s">
        <v>159</v>
      </c>
      <c r="B142" s="55"/>
      <c r="C142" s="55"/>
      <c r="D142" s="55"/>
      <c r="E142" s="55"/>
      <c r="F142" s="55"/>
      <c r="G142" s="55"/>
      <c r="H142" s="55"/>
      <c r="I142" s="55" t="s">
        <v>58</v>
      </c>
      <c r="J142" s="30"/>
    </row>
    <row r="143" spans="1:10" ht="12.75" customHeight="1">
      <c r="A143" s="55" t="s">
        <v>160</v>
      </c>
      <c r="B143" s="106" t="s">
        <v>139</v>
      </c>
      <c r="C143" s="106"/>
      <c r="D143" s="106"/>
      <c r="E143" s="106"/>
      <c r="F143" s="106"/>
      <c r="G143" s="106"/>
      <c r="H143" s="106"/>
      <c r="I143" s="57">
        <f>I132</f>
        <v>236.22</v>
      </c>
      <c r="J143" s="30"/>
    </row>
    <row r="144" spans="1:10" ht="12.75" customHeight="1">
      <c r="A144" s="55" t="s">
        <v>161</v>
      </c>
      <c r="B144" s="106" t="s">
        <v>162</v>
      </c>
      <c r="C144" s="106"/>
      <c r="D144" s="106"/>
      <c r="E144" s="106"/>
      <c r="F144" s="106"/>
      <c r="G144" s="106"/>
      <c r="H144" s="106"/>
      <c r="I144" s="57">
        <f>I138</f>
        <v>0</v>
      </c>
      <c r="J144" s="30"/>
    </row>
    <row r="145" spans="1:10" ht="12.75" customHeight="1">
      <c r="A145" s="55" t="s">
        <v>163</v>
      </c>
      <c r="B145" s="55"/>
      <c r="C145" s="55"/>
      <c r="D145" s="55"/>
      <c r="E145" s="55"/>
      <c r="F145" s="55"/>
      <c r="G145" s="55"/>
      <c r="H145" s="55"/>
      <c r="I145" s="58">
        <f>TRUNC(SUM(I143:I144),2)</f>
        <v>236.22</v>
      </c>
      <c r="J145" s="30"/>
    </row>
    <row r="146" spans="1:10" ht="12.7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30"/>
    </row>
    <row r="147" spans="1:10" ht="12.75" customHeight="1">
      <c r="A147" s="54" t="s">
        <v>164</v>
      </c>
      <c r="B147" s="54"/>
      <c r="C147" s="54"/>
      <c r="D147" s="54"/>
      <c r="E147" s="54"/>
      <c r="F147" s="54"/>
      <c r="G147" s="54"/>
      <c r="H147" s="54"/>
      <c r="I147" s="54"/>
      <c r="J147" s="30"/>
    </row>
    <row r="148" spans="1:10" ht="12.75" customHeight="1">
      <c r="A148" s="55">
        <v>5</v>
      </c>
      <c r="B148" s="55" t="s">
        <v>165</v>
      </c>
      <c r="C148" s="55"/>
      <c r="D148" s="55"/>
      <c r="E148" s="55"/>
      <c r="F148" s="55"/>
      <c r="G148" s="55"/>
      <c r="H148" s="55"/>
      <c r="I148" s="55" t="s">
        <v>58</v>
      </c>
      <c r="J148" s="30"/>
    </row>
    <row r="149" spans="1:10" ht="12.75" customHeight="1">
      <c r="A149" s="55" t="s">
        <v>24</v>
      </c>
      <c r="B149" s="108" t="s">
        <v>166</v>
      </c>
      <c r="C149" s="108"/>
      <c r="D149" s="108"/>
      <c r="E149" s="108"/>
      <c r="F149" s="108"/>
      <c r="G149" s="108"/>
      <c r="H149" s="56" t="s">
        <v>75</v>
      </c>
      <c r="I149" s="109">
        <f>'Uniformes e EPIS'!G13+'Uniformes e EPIS'!G31</f>
        <v>145.313611111111</v>
      </c>
      <c r="J149" s="30"/>
    </row>
    <row r="150" spans="1:10" ht="12.75" customHeight="1">
      <c r="A150" s="55" t="s">
        <v>26</v>
      </c>
      <c r="B150" s="108" t="s">
        <v>167</v>
      </c>
      <c r="C150" s="108"/>
      <c r="D150" s="108"/>
      <c r="E150" s="108"/>
      <c r="F150" s="108"/>
      <c r="G150" s="108"/>
      <c r="H150" s="56" t="s">
        <v>75</v>
      </c>
      <c r="I150" s="109">
        <v>0</v>
      </c>
      <c r="J150" s="30"/>
    </row>
    <row r="151" spans="1:10" ht="12.75" customHeight="1">
      <c r="A151" s="110" t="s">
        <v>28</v>
      </c>
      <c r="B151" s="108" t="s">
        <v>168</v>
      </c>
      <c r="C151" s="108"/>
      <c r="D151" s="108"/>
      <c r="E151" s="108"/>
      <c r="F151" s="108"/>
      <c r="G151" s="108"/>
      <c r="H151" s="56" t="s">
        <v>75</v>
      </c>
      <c r="I151" s="109">
        <f>Equipamentos!G27</f>
        <v>86.5210833333332</v>
      </c>
      <c r="J151" s="30"/>
    </row>
    <row r="152" spans="1:10" ht="12.75" customHeight="1">
      <c r="A152" s="110" t="s">
        <v>31</v>
      </c>
      <c r="B152" s="108" t="s">
        <v>68</v>
      </c>
      <c r="C152" s="108"/>
      <c r="D152" s="108"/>
      <c r="E152" s="108"/>
      <c r="F152" s="108"/>
      <c r="G152" s="108"/>
      <c r="H152" s="56" t="s">
        <v>75</v>
      </c>
      <c r="I152" s="57">
        <v>0</v>
      </c>
      <c r="J152" s="30"/>
    </row>
    <row r="153" spans="1:10" ht="12.75" customHeight="1">
      <c r="A153" s="55" t="s">
        <v>169</v>
      </c>
      <c r="B153" s="55"/>
      <c r="C153" s="55"/>
      <c r="D153" s="55"/>
      <c r="E153" s="55"/>
      <c r="F153" s="55"/>
      <c r="G153" s="55"/>
      <c r="H153" s="111" t="s">
        <v>75</v>
      </c>
      <c r="I153" s="112">
        <f>SUM(I149:I152)</f>
        <v>231.834694444444</v>
      </c>
      <c r="J153" s="30"/>
    </row>
    <row r="154" spans="1:10" ht="14.25" customHeight="1">
      <c r="A154" s="113"/>
      <c r="B154" s="113"/>
      <c r="C154" s="113"/>
      <c r="D154" s="113"/>
      <c r="E154" s="113"/>
      <c r="F154" s="113"/>
      <c r="G154" s="113"/>
      <c r="H154" s="113"/>
      <c r="I154" s="113"/>
      <c r="J154" s="30"/>
    </row>
    <row r="155" spans="1:10" ht="76.5" customHeight="1">
      <c r="A155" s="114" t="s">
        <v>170</v>
      </c>
      <c r="B155" s="114"/>
      <c r="C155" s="114"/>
      <c r="D155" s="114"/>
      <c r="E155" s="114"/>
      <c r="F155" s="114"/>
      <c r="G155" s="114"/>
      <c r="H155" s="114"/>
      <c r="I155" s="114"/>
      <c r="J155" s="30"/>
    </row>
    <row r="156" spans="1:10" ht="12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0"/>
    </row>
    <row r="157" spans="1:10" ht="12.75" customHeight="1">
      <c r="A157" s="7" t="s">
        <v>171</v>
      </c>
      <c r="B157" s="7"/>
      <c r="C157" s="7"/>
      <c r="D157" s="7"/>
      <c r="E157" s="7"/>
      <c r="F157" s="7"/>
      <c r="G157" s="7"/>
      <c r="H157" s="7"/>
      <c r="I157" s="7"/>
      <c r="J157" s="30"/>
    </row>
    <row r="158" spans="1:10" ht="12.75" customHeight="1">
      <c r="A158" s="5">
        <v>6</v>
      </c>
      <c r="B158" s="5" t="s">
        <v>172</v>
      </c>
      <c r="C158" s="5"/>
      <c r="D158" s="5"/>
      <c r="E158" s="5"/>
      <c r="F158" s="5"/>
      <c r="G158" s="5"/>
      <c r="H158" s="5" t="s">
        <v>57</v>
      </c>
      <c r="I158" s="5" t="s">
        <v>58</v>
      </c>
      <c r="J158" s="30"/>
    </row>
    <row r="159" spans="1:10" ht="12.75" customHeight="1">
      <c r="A159" s="5" t="s">
        <v>24</v>
      </c>
      <c r="B159" s="8" t="s">
        <v>173</v>
      </c>
      <c r="C159" s="8"/>
      <c r="D159" s="8"/>
      <c r="E159" s="8"/>
      <c r="F159" s="8"/>
      <c r="G159" s="8"/>
      <c r="H159" s="115">
        <v>0.06</v>
      </c>
      <c r="I159" s="116" t="s">
        <v>75</v>
      </c>
      <c r="J159" s="30"/>
    </row>
    <row r="160" spans="1:10" ht="12.75" customHeight="1">
      <c r="A160" s="5" t="s">
        <v>26</v>
      </c>
      <c r="B160" s="8" t="s">
        <v>174</v>
      </c>
      <c r="C160" s="8"/>
      <c r="D160" s="8"/>
      <c r="E160" s="8"/>
      <c r="F160" s="8"/>
      <c r="G160" s="8"/>
      <c r="H160" s="48">
        <v>0.0679</v>
      </c>
      <c r="I160" s="116" t="s">
        <v>75</v>
      </c>
      <c r="J160" s="30"/>
    </row>
    <row r="161" spans="1:10" ht="12.75" customHeight="1">
      <c r="A161" s="5" t="s">
        <v>28</v>
      </c>
      <c r="B161" s="117" t="s">
        <v>175</v>
      </c>
      <c r="C161" s="117"/>
      <c r="D161" s="117"/>
      <c r="E161" s="117"/>
      <c r="F161" s="117"/>
      <c r="G161" s="117"/>
      <c r="H161" s="23">
        <f>SUM(H162:H164)</f>
        <v>0.0865</v>
      </c>
      <c r="I161" s="116" t="s">
        <v>75</v>
      </c>
      <c r="J161" s="30"/>
    </row>
    <row r="162" spans="1:10" ht="12.75" customHeight="1">
      <c r="A162" s="5" t="s">
        <v>176</v>
      </c>
      <c r="B162" s="8" t="s">
        <v>177</v>
      </c>
      <c r="C162" s="8"/>
      <c r="D162" s="8"/>
      <c r="E162" s="8"/>
      <c r="F162" s="8"/>
      <c r="G162" s="8"/>
      <c r="H162" s="23">
        <v>0.0065</v>
      </c>
      <c r="I162" s="116" t="s">
        <v>75</v>
      </c>
      <c r="J162" s="30"/>
    </row>
    <row r="163" spans="1:10" ht="12.75" customHeight="1">
      <c r="A163" s="5" t="s">
        <v>178</v>
      </c>
      <c r="B163" s="8" t="s">
        <v>179</v>
      </c>
      <c r="C163" s="8"/>
      <c r="D163" s="8"/>
      <c r="E163" s="8"/>
      <c r="F163" s="8"/>
      <c r="G163" s="8"/>
      <c r="H163" s="23">
        <v>0.03</v>
      </c>
      <c r="I163" s="116" t="s">
        <v>75</v>
      </c>
      <c r="J163" s="30"/>
    </row>
    <row r="164" spans="1:10" ht="12.75" customHeight="1">
      <c r="A164" s="5" t="s">
        <v>180</v>
      </c>
      <c r="B164" s="8" t="s">
        <v>181</v>
      </c>
      <c r="C164" s="8"/>
      <c r="D164" s="8"/>
      <c r="E164" s="8"/>
      <c r="F164" s="8"/>
      <c r="G164" s="8"/>
      <c r="H164" s="23">
        <v>0.05</v>
      </c>
      <c r="I164" s="116" t="s">
        <v>75</v>
      </c>
      <c r="J164" s="30"/>
    </row>
    <row r="165" spans="1:10" ht="12.75" customHeight="1">
      <c r="A165" s="5" t="s">
        <v>182</v>
      </c>
      <c r="B165" s="5"/>
      <c r="C165" s="5"/>
      <c r="D165" s="5"/>
      <c r="E165" s="5"/>
      <c r="F165" s="5"/>
      <c r="G165" s="5"/>
      <c r="H165" s="23"/>
      <c r="I165" s="118">
        <f>(((1+H159)/(1-H161-H160))-1)*I174</f>
        <v>850.249649952697</v>
      </c>
      <c r="J165" s="30"/>
    </row>
    <row r="166" spans="1:9" ht="12.75" customHeight="1">
      <c r="A166" s="119" t="s">
        <v>183</v>
      </c>
      <c r="B166" s="119"/>
      <c r="C166" s="119"/>
      <c r="D166" s="119"/>
      <c r="E166" s="119"/>
      <c r="F166" s="119"/>
      <c r="G166" s="119"/>
      <c r="H166" s="119"/>
      <c r="I166" s="119"/>
    </row>
    <row r="167" spans="1:11" ht="12.75" customHeight="1">
      <c r="A167" s="7" t="s">
        <v>184</v>
      </c>
      <c r="B167" s="7"/>
      <c r="C167" s="7"/>
      <c r="D167" s="7"/>
      <c r="E167" s="7"/>
      <c r="F167" s="7"/>
      <c r="G167" s="7"/>
      <c r="H167" s="7"/>
      <c r="I167" s="7"/>
      <c r="K167" s="120"/>
    </row>
    <row r="168" spans="1:9" ht="12.75" customHeight="1">
      <c r="A168" s="5" t="s">
        <v>185</v>
      </c>
      <c r="B168" s="5"/>
      <c r="C168" s="5"/>
      <c r="D168" s="5"/>
      <c r="E168" s="5"/>
      <c r="F168" s="5"/>
      <c r="G168" s="5"/>
      <c r="H168" s="5"/>
      <c r="I168" s="5" t="s">
        <v>58</v>
      </c>
    </row>
    <row r="169" spans="1:9" ht="12.75" customHeight="1">
      <c r="A169" s="6" t="s">
        <v>24</v>
      </c>
      <c r="B169" s="8">
        <f>A45</f>
        <v>0</v>
      </c>
      <c r="C169" s="8"/>
      <c r="D169" s="8"/>
      <c r="E169" s="8"/>
      <c r="F169" s="8"/>
      <c r="G169" s="8"/>
      <c r="H169" s="8"/>
      <c r="I169" s="24">
        <f>I54</f>
        <v>1336.47</v>
      </c>
    </row>
    <row r="170" spans="1:9" ht="12.75" customHeight="1">
      <c r="A170" s="6" t="s">
        <v>26</v>
      </c>
      <c r="B170" s="8">
        <f>A59</f>
        <v>0</v>
      </c>
      <c r="C170" s="8"/>
      <c r="D170" s="8"/>
      <c r="E170" s="8"/>
      <c r="F170" s="8"/>
      <c r="G170" s="8"/>
      <c r="H170" s="8"/>
      <c r="I170" s="24">
        <f>I102</f>
        <v>1328.39</v>
      </c>
    </row>
    <row r="171" spans="1:11" ht="12.75" customHeight="1">
      <c r="A171" s="6" t="s">
        <v>28</v>
      </c>
      <c r="B171" s="8">
        <f>A104</f>
        <v>0</v>
      </c>
      <c r="C171" s="8"/>
      <c r="D171" s="8"/>
      <c r="E171" s="8"/>
      <c r="F171" s="8"/>
      <c r="G171" s="8"/>
      <c r="H171" s="8"/>
      <c r="I171" s="121">
        <f>I112</f>
        <v>220.49972814851</v>
      </c>
      <c r="K171" s="120"/>
    </row>
    <row r="172" spans="1:11" ht="12.75" customHeight="1">
      <c r="A172" s="6" t="s">
        <v>31</v>
      </c>
      <c r="B172" s="8">
        <f>A118</f>
        <v>0</v>
      </c>
      <c r="C172" s="8"/>
      <c r="D172" s="8"/>
      <c r="E172" s="8"/>
      <c r="F172" s="8"/>
      <c r="G172" s="8"/>
      <c r="H172" s="8"/>
      <c r="I172" s="24">
        <f>I145</f>
        <v>236.22</v>
      </c>
      <c r="K172" s="120"/>
    </row>
    <row r="173" spans="1:9" ht="12.75" customHeight="1">
      <c r="A173" s="6" t="s">
        <v>63</v>
      </c>
      <c r="B173" s="8">
        <f>A147</f>
        <v>0</v>
      </c>
      <c r="C173" s="8"/>
      <c r="D173" s="8"/>
      <c r="E173" s="8"/>
      <c r="F173" s="8"/>
      <c r="G173" s="8"/>
      <c r="H173" s="8"/>
      <c r="I173" s="24">
        <f>I153</f>
        <v>231.834694444444</v>
      </c>
    </row>
    <row r="174" spans="1:11" ht="12.75" customHeight="1">
      <c r="A174" s="5"/>
      <c r="B174" s="5" t="s">
        <v>186</v>
      </c>
      <c r="C174" s="5"/>
      <c r="D174" s="5"/>
      <c r="E174" s="5"/>
      <c r="F174" s="5"/>
      <c r="G174" s="5"/>
      <c r="H174" s="5"/>
      <c r="I174" s="27">
        <f>TRUNC(SUM(I169:I173),2)</f>
        <v>3353.41</v>
      </c>
      <c r="K174" s="122"/>
    </row>
    <row r="175" spans="1:9" ht="12.75" customHeight="1">
      <c r="A175" s="6" t="s">
        <v>65</v>
      </c>
      <c r="B175" s="8">
        <f>A157</f>
        <v>0</v>
      </c>
      <c r="C175" s="8"/>
      <c r="D175" s="8"/>
      <c r="E175" s="8"/>
      <c r="F175" s="8"/>
      <c r="G175" s="8"/>
      <c r="H175" s="8"/>
      <c r="I175" s="24">
        <f>I165</f>
        <v>850.249649952697</v>
      </c>
    </row>
    <row r="176" spans="1:9" ht="12.75" customHeight="1">
      <c r="A176" s="5" t="s">
        <v>187</v>
      </c>
      <c r="B176" s="5"/>
      <c r="C176" s="5"/>
      <c r="D176" s="5"/>
      <c r="E176" s="5"/>
      <c r="F176" s="5"/>
      <c r="G176" s="5"/>
      <c r="H176" s="5"/>
      <c r="I176" s="123">
        <f>TRUNC(SUM(I174:I175),2)</f>
        <v>4203.65</v>
      </c>
    </row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65536" ht="12.75" customHeight="1"/>
  </sheetData>
  <sheetProtection selectLockedCells="1" selectUnlockedCells="1"/>
  <mergeCells count="167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C16"/>
    <mergeCell ref="D16:I16"/>
    <mergeCell ref="A17:C17"/>
    <mergeCell ref="D17:I17"/>
    <mergeCell ref="B18:C18"/>
    <mergeCell ref="A19:I19"/>
    <mergeCell ref="A20:I20"/>
    <mergeCell ref="B21:H21"/>
    <mergeCell ref="B22:H22"/>
    <mergeCell ref="B23:H23"/>
    <mergeCell ref="B24:H24"/>
    <mergeCell ref="A26:I26"/>
    <mergeCell ref="A27:B27"/>
    <mergeCell ref="C27:D27"/>
    <mergeCell ref="E27:I27"/>
    <mergeCell ref="A28:B28"/>
    <mergeCell ref="C28:D28"/>
    <mergeCell ref="E28:I28"/>
    <mergeCell ref="A30:I30"/>
    <mergeCell ref="A31:I31"/>
    <mergeCell ref="A32:I32"/>
    <mergeCell ref="A33:I33"/>
    <mergeCell ref="A34:I34"/>
    <mergeCell ref="A35:I35"/>
    <mergeCell ref="B36:H36"/>
    <mergeCell ref="B37:H37"/>
    <mergeCell ref="B38:H38"/>
    <mergeCell ref="B39:H39"/>
    <mergeCell ref="B40:H40"/>
    <mergeCell ref="A42:I42"/>
    <mergeCell ref="A43:I43"/>
    <mergeCell ref="A44:I44"/>
    <mergeCell ref="A45:I45"/>
    <mergeCell ref="B46:G46"/>
    <mergeCell ref="B47:G47"/>
    <mergeCell ref="B48:G48"/>
    <mergeCell ref="B49:G49"/>
    <mergeCell ref="B50:G50"/>
    <mergeCell ref="B51:G51"/>
    <mergeCell ref="B52:G52"/>
    <mergeCell ref="B53:G53"/>
    <mergeCell ref="A54:H54"/>
    <mergeCell ref="A56:I56"/>
    <mergeCell ref="A57:I57"/>
    <mergeCell ref="A59:I59"/>
    <mergeCell ref="A60:G60"/>
    <mergeCell ref="B61:G61"/>
    <mergeCell ref="B62:G62"/>
    <mergeCell ref="B63:G63"/>
    <mergeCell ref="A64:G64"/>
    <mergeCell ref="A66:I66"/>
    <mergeCell ref="A67:I67"/>
    <mergeCell ref="A68:I68"/>
    <mergeCell ref="A69:G69"/>
    <mergeCell ref="B70:G70"/>
    <mergeCell ref="B71:G71"/>
    <mergeCell ref="B72:G72"/>
    <mergeCell ref="B73:G73"/>
    <mergeCell ref="B74:G74"/>
    <mergeCell ref="B75:G75"/>
    <mergeCell ref="B76:G76"/>
    <mergeCell ref="B77:G77"/>
    <mergeCell ref="A78:G78"/>
    <mergeCell ref="A80:I80"/>
    <mergeCell ref="A81:I81"/>
    <mergeCell ref="A82:I82"/>
    <mergeCell ref="A83:I83"/>
    <mergeCell ref="A84:G84"/>
    <mergeCell ref="B85:G85"/>
    <mergeCell ref="B86:G86"/>
    <mergeCell ref="B87:G87"/>
    <mergeCell ref="B88:G88"/>
    <mergeCell ref="B89:G89"/>
    <mergeCell ref="B90:G90"/>
    <mergeCell ref="B91:G91"/>
    <mergeCell ref="A92:H92"/>
    <mergeCell ref="A94:I94"/>
    <mergeCell ref="A95:I95"/>
    <mergeCell ref="A96:I96"/>
    <mergeCell ref="A97:I97"/>
    <mergeCell ref="A98:H98"/>
    <mergeCell ref="B99:H99"/>
    <mergeCell ref="B100:H100"/>
    <mergeCell ref="B101:H101"/>
    <mergeCell ref="A102:H102"/>
    <mergeCell ref="A103:I103"/>
    <mergeCell ref="A104:I104"/>
    <mergeCell ref="B105:G105"/>
    <mergeCell ref="B107:G107"/>
    <mergeCell ref="B108:F108"/>
    <mergeCell ref="B110:G110"/>
    <mergeCell ref="B111:G111"/>
    <mergeCell ref="A112:G112"/>
    <mergeCell ref="A113:I113"/>
    <mergeCell ref="A115:I115"/>
    <mergeCell ref="A117:I117"/>
    <mergeCell ref="A118:I118"/>
    <mergeCell ref="A119:G119"/>
    <mergeCell ref="B120:G120"/>
    <mergeCell ref="B121:G121"/>
    <mergeCell ref="B122:F122"/>
    <mergeCell ref="B123:F123"/>
    <mergeCell ref="B124:G124"/>
    <mergeCell ref="B125:G125"/>
    <mergeCell ref="B126:G126"/>
    <mergeCell ref="B127:G127"/>
    <mergeCell ref="B128:G128"/>
    <mergeCell ref="B129:G129"/>
    <mergeCell ref="B130:G130"/>
    <mergeCell ref="B131:G131"/>
    <mergeCell ref="A132:G132"/>
    <mergeCell ref="A134:I134"/>
    <mergeCell ref="A135:I135"/>
    <mergeCell ref="A136:G136"/>
    <mergeCell ref="B137:G137"/>
    <mergeCell ref="A138:G138"/>
    <mergeCell ref="A140:I140"/>
    <mergeCell ref="A141:I141"/>
    <mergeCell ref="A142:H142"/>
    <mergeCell ref="B143:H143"/>
    <mergeCell ref="B144:H144"/>
    <mergeCell ref="A145:H145"/>
    <mergeCell ref="A146:I146"/>
    <mergeCell ref="A147:I147"/>
    <mergeCell ref="B148:G148"/>
    <mergeCell ref="B149:G149"/>
    <mergeCell ref="B150:G150"/>
    <mergeCell ref="B151:G151"/>
    <mergeCell ref="B152:G152"/>
    <mergeCell ref="A153:G153"/>
    <mergeCell ref="A155:I155"/>
    <mergeCell ref="A156:I156"/>
    <mergeCell ref="A157:I157"/>
    <mergeCell ref="B158:G158"/>
    <mergeCell ref="B159:G159"/>
    <mergeCell ref="B160:G160"/>
    <mergeCell ref="B161:G161"/>
    <mergeCell ref="B162:G162"/>
    <mergeCell ref="B163:G163"/>
    <mergeCell ref="B164:G164"/>
    <mergeCell ref="A165:G165"/>
    <mergeCell ref="A166:I166"/>
    <mergeCell ref="A167:I167"/>
    <mergeCell ref="A168:H168"/>
    <mergeCell ref="B169:H169"/>
    <mergeCell ref="B170:H170"/>
    <mergeCell ref="B171:H171"/>
    <mergeCell ref="B172:H172"/>
    <mergeCell ref="B173:H173"/>
    <mergeCell ref="B174:H174"/>
    <mergeCell ref="B175:H175"/>
    <mergeCell ref="A176:H176"/>
  </mergeCells>
  <printOptions/>
  <pageMargins left="0.7479166666666667" right="0.7479166666666667" top="0.5958333333333333" bottom="0.9840277777777778" header="0.5118110236220472" footer="0.5118110236220472"/>
  <pageSetup fitToHeight="2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C1">
      <selection activeCell="G31" sqref="G31"/>
    </sheetView>
  </sheetViews>
  <sheetFormatPr defaultColWidth="9.140625" defaultRowHeight="12.75"/>
  <cols>
    <col min="1" max="1" width="11.57421875" style="0" customWidth="1"/>
    <col min="2" max="2" width="67.28125" style="0" customWidth="1"/>
    <col min="3" max="3" width="14.28125" style="0" customWidth="1"/>
    <col min="4" max="4" width="22.7109375" style="124" customWidth="1"/>
    <col min="5" max="5" width="15.00390625" style="0" customWidth="1"/>
    <col min="6" max="6" width="13.421875" style="0" customWidth="1"/>
    <col min="7" max="7" width="15.8515625" style="0" customWidth="1"/>
    <col min="8" max="8" width="13.8515625" style="0" customWidth="1"/>
    <col min="9" max="16384" width="11.57421875" style="0" customWidth="1"/>
  </cols>
  <sheetData>
    <row r="1" spans="1:7" ht="13.5">
      <c r="A1" s="125" t="s">
        <v>188</v>
      </c>
      <c r="B1" s="126"/>
      <c r="C1" s="127"/>
      <c r="D1" s="127"/>
      <c r="E1" s="128"/>
      <c r="F1" s="129"/>
      <c r="G1" s="130"/>
    </row>
    <row r="2" spans="1:7" ht="57">
      <c r="A2" s="126" t="s">
        <v>189</v>
      </c>
      <c r="B2" s="126" t="s">
        <v>190</v>
      </c>
      <c r="C2" s="127" t="s">
        <v>191</v>
      </c>
      <c r="D2" s="131" t="s">
        <v>192</v>
      </c>
      <c r="E2" s="128" t="s">
        <v>193</v>
      </c>
      <c r="F2" s="129" t="s">
        <v>194</v>
      </c>
      <c r="G2" s="130" t="s">
        <v>195</v>
      </c>
    </row>
    <row r="3" spans="1:8" ht="12.75">
      <c r="A3" s="132">
        <v>1</v>
      </c>
      <c r="B3" s="132" t="s">
        <v>196</v>
      </c>
      <c r="C3" s="133" t="s">
        <v>197</v>
      </c>
      <c r="D3" s="134">
        <v>2</v>
      </c>
      <c r="E3" s="135">
        <v>66.0666666666667</v>
      </c>
      <c r="F3" s="136">
        <f aca="true" t="shared" si="0" ref="F3:F7">D3*E3</f>
        <v>132.133333333333</v>
      </c>
      <c r="G3" s="136">
        <f aca="true" t="shared" si="1" ref="G3:G12">F3/12</f>
        <v>11.0111111111111</v>
      </c>
      <c r="H3" s="26"/>
    </row>
    <row r="4" spans="1:8" ht="12.75">
      <c r="A4" s="132">
        <v>2</v>
      </c>
      <c r="B4" s="132" t="s">
        <v>198</v>
      </c>
      <c r="C4" s="133" t="s">
        <v>197</v>
      </c>
      <c r="D4" s="134">
        <v>4</v>
      </c>
      <c r="E4" s="135">
        <v>58.9966666666667</v>
      </c>
      <c r="F4" s="136">
        <f t="shared" si="0"/>
        <v>235.986666666667</v>
      </c>
      <c r="G4" s="136">
        <f t="shared" si="1"/>
        <v>19.6655555555556</v>
      </c>
      <c r="H4" s="26"/>
    </row>
    <row r="5" spans="1:8" ht="12.75">
      <c r="A5" s="132">
        <v>3</v>
      </c>
      <c r="B5" s="132" t="s">
        <v>199</v>
      </c>
      <c r="C5" s="133" t="s">
        <v>197</v>
      </c>
      <c r="D5" s="134">
        <v>4</v>
      </c>
      <c r="E5" s="135">
        <v>37.1133333333333</v>
      </c>
      <c r="F5" s="136">
        <f t="shared" si="0"/>
        <v>148.453333333333</v>
      </c>
      <c r="G5" s="136">
        <f t="shared" si="1"/>
        <v>12.3711111111111</v>
      </c>
      <c r="H5" s="26"/>
    </row>
    <row r="6" spans="1:8" ht="12.75">
      <c r="A6" s="132">
        <v>4</v>
      </c>
      <c r="B6" s="132" t="s">
        <v>200</v>
      </c>
      <c r="C6" s="133" t="s">
        <v>197</v>
      </c>
      <c r="D6" s="134">
        <v>4</v>
      </c>
      <c r="E6" s="135">
        <v>36.0033333333333</v>
      </c>
      <c r="F6" s="136">
        <f t="shared" si="0"/>
        <v>144.013333333333</v>
      </c>
      <c r="G6" s="136">
        <f t="shared" si="1"/>
        <v>12.0011111111111</v>
      </c>
      <c r="H6" s="26"/>
    </row>
    <row r="7" spans="1:8" ht="12.75">
      <c r="A7" s="132">
        <v>5</v>
      </c>
      <c r="B7" s="132" t="s">
        <v>201</v>
      </c>
      <c r="C7" s="133" t="s">
        <v>197</v>
      </c>
      <c r="D7" s="134">
        <v>2</v>
      </c>
      <c r="E7" s="135">
        <v>16.1333333333333</v>
      </c>
      <c r="F7" s="136">
        <f t="shared" si="0"/>
        <v>32.2666666666666</v>
      </c>
      <c r="G7" s="136">
        <f t="shared" si="1"/>
        <v>2.68888888888888</v>
      </c>
      <c r="H7" s="26"/>
    </row>
    <row r="8" spans="1:8" ht="12.75">
      <c r="A8" s="132">
        <v>6</v>
      </c>
      <c r="B8" s="132" t="s">
        <v>202</v>
      </c>
      <c r="C8" s="133"/>
      <c r="D8" s="134"/>
      <c r="E8" s="137"/>
      <c r="F8" s="136"/>
      <c r="G8" s="136">
        <f t="shared" si="1"/>
        <v>0</v>
      </c>
      <c r="H8" s="26"/>
    </row>
    <row r="9" spans="1:8" ht="13.5">
      <c r="A9" s="138"/>
      <c r="B9" s="139"/>
      <c r="C9" s="138"/>
      <c r="D9" s="138"/>
      <c r="E9" s="137"/>
      <c r="F9" s="136"/>
      <c r="G9" s="136">
        <f t="shared" si="1"/>
        <v>0</v>
      </c>
      <c r="H9" s="26"/>
    </row>
    <row r="10" spans="1:8" ht="13.5">
      <c r="A10" s="138"/>
      <c r="B10" s="139"/>
      <c r="C10" s="138"/>
      <c r="D10" s="138"/>
      <c r="E10" s="137"/>
      <c r="F10" s="136"/>
      <c r="G10" s="136">
        <f t="shared" si="1"/>
        <v>0</v>
      </c>
      <c r="H10" s="26"/>
    </row>
    <row r="11" spans="1:8" ht="13.5">
      <c r="A11" s="138"/>
      <c r="B11" s="139"/>
      <c r="C11" s="138"/>
      <c r="D11" s="138"/>
      <c r="E11" s="137"/>
      <c r="F11" s="136"/>
      <c r="G11" s="136">
        <f t="shared" si="1"/>
        <v>0</v>
      </c>
      <c r="H11" s="26"/>
    </row>
    <row r="12" spans="1:7" ht="13.5">
      <c r="A12" s="138"/>
      <c r="B12" s="140"/>
      <c r="C12" s="141"/>
      <c r="D12" s="141"/>
      <c r="E12" s="137"/>
      <c r="F12" s="136"/>
      <c r="G12" s="136">
        <f t="shared" si="1"/>
        <v>0</v>
      </c>
    </row>
    <row r="13" spans="1:7" ht="12.75">
      <c r="A13" s="142" t="s">
        <v>203</v>
      </c>
      <c r="B13" s="142"/>
      <c r="C13" s="142"/>
      <c r="D13" s="142"/>
      <c r="E13" s="142"/>
      <c r="F13" s="143"/>
      <c r="G13" s="143">
        <f>SUM(G3:G12)</f>
        <v>57.7377777777777</v>
      </c>
    </row>
    <row r="15" spans="2:11" ht="26.25" customHeight="1">
      <c r="B15" s="144"/>
      <c r="C15" s="144"/>
      <c r="D15" s="145"/>
      <c r="E15" s="144"/>
      <c r="F15" s="144"/>
      <c r="G15" s="144"/>
      <c r="H15" s="144"/>
      <c r="I15" s="144"/>
      <c r="J15" s="144"/>
      <c r="K15" s="144"/>
    </row>
    <row r="17" ht="13.5">
      <c r="A17" s="125" t="s">
        <v>204</v>
      </c>
    </row>
    <row r="18" spans="1:7" ht="57">
      <c r="A18" s="126" t="s">
        <v>189</v>
      </c>
      <c r="B18" s="126" t="s">
        <v>190</v>
      </c>
      <c r="C18" s="127" t="s">
        <v>191</v>
      </c>
      <c r="D18" s="131" t="s">
        <v>192</v>
      </c>
      <c r="E18" s="128" t="s">
        <v>193</v>
      </c>
      <c r="F18" s="129" t="s">
        <v>194</v>
      </c>
      <c r="G18" s="130" t="s">
        <v>195</v>
      </c>
    </row>
    <row r="19" spans="1:7" ht="12.75">
      <c r="A19" s="132">
        <v>1</v>
      </c>
      <c r="B19" s="132" t="s">
        <v>205</v>
      </c>
      <c r="C19" s="133" t="s">
        <v>206</v>
      </c>
      <c r="D19" s="146">
        <v>2</v>
      </c>
      <c r="E19" s="135">
        <v>144.07</v>
      </c>
      <c r="F19" s="136">
        <f aca="true" t="shared" si="2" ref="F19:F29">D19*E19</f>
        <v>288.14</v>
      </c>
      <c r="G19" s="136">
        <f aca="true" t="shared" si="3" ref="G19:G30">F19/12</f>
        <v>24.0116666666667</v>
      </c>
    </row>
    <row r="20" spans="1:7" ht="12.75">
      <c r="A20" s="132">
        <v>2</v>
      </c>
      <c r="B20" s="132" t="s">
        <v>207</v>
      </c>
      <c r="C20" s="133" t="s">
        <v>206</v>
      </c>
      <c r="D20" s="146">
        <v>2</v>
      </c>
      <c r="E20" s="135">
        <v>125.98</v>
      </c>
      <c r="F20" s="136">
        <f t="shared" si="2"/>
        <v>251.96</v>
      </c>
      <c r="G20" s="136">
        <f t="shared" si="3"/>
        <v>20.9966666666667</v>
      </c>
    </row>
    <row r="21" spans="1:7" ht="12.75">
      <c r="A21" s="132">
        <v>3</v>
      </c>
      <c r="B21" s="132" t="s">
        <v>208</v>
      </c>
      <c r="C21" s="133" t="s">
        <v>206</v>
      </c>
      <c r="D21" s="146">
        <v>2</v>
      </c>
      <c r="E21" s="135">
        <v>4.1</v>
      </c>
      <c r="F21" s="136">
        <f t="shared" si="2"/>
        <v>8.2</v>
      </c>
      <c r="G21" s="136">
        <f t="shared" si="3"/>
        <v>0.683333333333333</v>
      </c>
    </row>
    <row r="22" spans="1:7" ht="12.75">
      <c r="A22" s="132">
        <v>4</v>
      </c>
      <c r="B22" s="132" t="s">
        <v>209</v>
      </c>
      <c r="C22" s="133" t="s">
        <v>206</v>
      </c>
      <c r="D22" s="146">
        <v>12</v>
      </c>
      <c r="E22" s="135">
        <v>1.66</v>
      </c>
      <c r="F22" s="136">
        <f t="shared" si="2"/>
        <v>19.92</v>
      </c>
      <c r="G22" s="136">
        <f t="shared" si="3"/>
        <v>1.66</v>
      </c>
    </row>
    <row r="23" spans="1:7" ht="12.75">
      <c r="A23" s="132">
        <v>5</v>
      </c>
      <c r="B23" s="132" t="s">
        <v>210</v>
      </c>
      <c r="C23" s="133" t="s">
        <v>206</v>
      </c>
      <c r="D23" s="146">
        <v>2</v>
      </c>
      <c r="E23" s="135">
        <v>17.9</v>
      </c>
      <c r="F23" s="136">
        <f t="shared" si="2"/>
        <v>35.8</v>
      </c>
      <c r="G23" s="136">
        <f t="shared" si="3"/>
        <v>2.98333333333333</v>
      </c>
    </row>
    <row r="24" spans="1:7" ht="12.75">
      <c r="A24" s="132">
        <v>6</v>
      </c>
      <c r="B24" s="132" t="s">
        <v>211</v>
      </c>
      <c r="C24" s="133" t="s">
        <v>206</v>
      </c>
      <c r="D24" s="146">
        <v>1</v>
      </c>
      <c r="E24" s="135">
        <v>12.69</v>
      </c>
      <c r="F24" s="136">
        <f t="shared" si="2"/>
        <v>12.69</v>
      </c>
      <c r="G24" s="136">
        <f t="shared" si="3"/>
        <v>1.0575</v>
      </c>
    </row>
    <row r="25" spans="1:7" ht="12.75">
      <c r="A25" s="132">
        <v>7</v>
      </c>
      <c r="B25" s="132" t="s">
        <v>212</v>
      </c>
      <c r="C25" s="133" t="s">
        <v>206</v>
      </c>
      <c r="D25" s="146">
        <v>2</v>
      </c>
      <c r="E25" s="135">
        <v>21.31</v>
      </c>
      <c r="F25" s="136">
        <f t="shared" si="2"/>
        <v>42.62</v>
      </c>
      <c r="G25" s="136">
        <f t="shared" si="3"/>
        <v>3.55166666666667</v>
      </c>
    </row>
    <row r="26" spans="1:7" ht="12.75">
      <c r="A26" s="132">
        <v>8</v>
      </c>
      <c r="B26" s="132" t="s">
        <v>213</v>
      </c>
      <c r="C26" s="133" t="s">
        <v>206</v>
      </c>
      <c r="D26" s="146">
        <v>6</v>
      </c>
      <c r="E26" s="135">
        <v>3.12</v>
      </c>
      <c r="F26" s="136">
        <f t="shared" si="2"/>
        <v>18.72</v>
      </c>
      <c r="G26" s="136">
        <f t="shared" si="3"/>
        <v>1.56</v>
      </c>
    </row>
    <row r="27" spans="1:7" ht="12.75">
      <c r="A27" s="132">
        <v>9</v>
      </c>
      <c r="B27" s="132" t="s">
        <v>214</v>
      </c>
      <c r="C27" s="133" t="s">
        <v>206</v>
      </c>
      <c r="D27" s="146">
        <v>1</v>
      </c>
      <c r="E27" s="135">
        <v>30.54</v>
      </c>
      <c r="F27" s="136">
        <f t="shared" si="2"/>
        <v>30.54</v>
      </c>
      <c r="G27" s="136">
        <f t="shared" si="3"/>
        <v>2.545</v>
      </c>
    </row>
    <row r="28" spans="1:7" ht="12.75">
      <c r="A28" s="132">
        <v>10</v>
      </c>
      <c r="B28" s="132" t="s">
        <v>215</v>
      </c>
      <c r="C28" s="133" t="s">
        <v>197</v>
      </c>
      <c r="D28" s="146">
        <v>2</v>
      </c>
      <c r="E28" s="135">
        <v>40</v>
      </c>
      <c r="F28" s="136">
        <f t="shared" si="2"/>
        <v>80</v>
      </c>
      <c r="G28" s="136">
        <f t="shared" si="3"/>
        <v>6.66666666666667</v>
      </c>
    </row>
    <row r="29" spans="1:7" ht="12.75">
      <c r="A29" s="132">
        <v>11</v>
      </c>
      <c r="B29" s="132" t="s">
        <v>216</v>
      </c>
      <c r="C29" s="133" t="s">
        <v>197</v>
      </c>
      <c r="D29" s="146">
        <v>12</v>
      </c>
      <c r="E29" s="135">
        <v>21.86</v>
      </c>
      <c r="F29" s="136">
        <f t="shared" si="2"/>
        <v>262.32</v>
      </c>
      <c r="G29" s="136">
        <f t="shared" si="3"/>
        <v>21.86</v>
      </c>
    </row>
    <row r="30" spans="1:7" ht="12.75">
      <c r="A30" s="132">
        <v>12</v>
      </c>
      <c r="B30" s="132" t="s">
        <v>202</v>
      </c>
      <c r="C30" s="141"/>
      <c r="D30" s="141"/>
      <c r="E30" s="137"/>
      <c r="F30" s="136"/>
      <c r="G30" s="136">
        <f t="shared" si="3"/>
        <v>0</v>
      </c>
    </row>
    <row r="31" spans="1:7" ht="12.75">
      <c r="A31" s="142" t="s">
        <v>217</v>
      </c>
      <c r="B31" s="142"/>
      <c r="C31" s="142"/>
      <c r="D31" s="142"/>
      <c r="E31" s="142"/>
      <c r="F31" s="143"/>
      <c r="G31" s="143">
        <f>SUM(G19:G30)</f>
        <v>87.5758333333333</v>
      </c>
    </row>
    <row r="34" spans="1:11" ht="26.25" customHeight="1">
      <c r="A34" s="147" t="s">
        <v>218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</sheetData>
  <sheetProtection selectLockedCells="1" selectUnlockedCells="1"/>
  <mergeCells count="3">
    <mergeCell ref="A13:E13"/>
    <mergeCell ref="A31:E31"/>
    <mergeCell ref="A34:K34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C1">
      <selection activeCell="G7" sqref="G7"/>
    </sheetView>
  </sheetViews>
  <sheetFormatPr defaultColWidth="9.140625" defaultRowHeight="12.75"/>
  <cols>
    <col min="1" max="1" width="11.57421875" style="0" customWidth="1"/>
    <col min="2" max="2" width="76.7109375" style="0" customWidth="1"/>
    <col min="3" max="3" width="24.28125" style="0" customWidth="1"/>
    <col min="4" max="4" width="13.421875" style="0" customWidth="1"/>
    <col min="5" max="5" width="19.00390625" style="0" customWidth="1"/>
    <col min="6" max="6" width="16.00390625" style="0" customWidth="1"/>
    <col min="7" max="16384" width="11.57421875" style="0" customWidth="1"/>
  </cols>
  <sheetData>
    <row r="1" spans="1:7" ht="12.75" customHeight="1">
      <c r="A1" s="126"/>
      <c r="B1" s="126"/>
      <c r="C1" s="148"/>
      <c r="D1" s="149"/>
      <c r="E1" s="148"/>
      <c r="F1" s="148"/>
      <c r="G1" s="148"/>
    </row>
    <row r="2" spans="1:7" ht="33" customHeight="1">
      <c r="A2" s="126" t="s">
        <v>189</v>
      </c>
      <c r="B2" s="126" t="s">
        <v>219</v>
      </c>
      <c r="C2" s="148" t="s">
        <v>220</v>
      </c>
      <c r="D2" s="149" t="s">
        <v>221</v>
      </c>
      <c r="E2" s="148" t="s">
        <v>222</v>
      </c>
      <c r="F2" s="148" t="s">
        <v>223</v>
      </c>
      <c r="G2" s="148" t="s">
        <v>195</v>
      </c>
    </row>
    <row r="3" spans="1:7" ht="13.5">
      <c r="A3" s="138">
        <v>1</v>
      </c>
      <c r="B3" s="138" t="s">
        <v>224</v>
      </c>
      <c r="C3" s="150">
        <v>1</v>
      </c>
      <c r="D3" s="151">
        <v>56.3533333333333</v>
      </c>
      <c r="E3" s="152">
        <f aca="true" t="shared" si="0" ref="E3:E25">C3*D3</f>
        <v>56.3533333333333</v>
      </c>
      <c r="F3" s="153">
        <v>0.1</v>
      </c>
      <c r="G3" s="152">
        <f aca="true" t="shared" si="1" ref="G3:G25">E3*F3/12</f>
        <v>0.469611111111111</v>
      </c>
    </row>
    <row r="4" spans="1:7" ht="13.5">
      <c r="A4" s="138">
        <v>2</v>
      </c>
      <c r="B4" s="138" t="s">
        <v>225</v>
      </c>
      <c r="C4" s="150">
        <v>1</v>
      </c>
      <c r="D4" s="151">
        <v>395.646666666667</v>
      </c>
      <c r="E4" s="152">
        <f t="shared" si="0"/>
        <v>395.646666666667</v>
      </c>
      <c r="F4" s="153">
        <v>0.1</v>
      </c>
      <c r="G4" s="152">
        <f t="shared" si="1"/>
        <v>3.29705555555556</v>
      </c>
    </row>
    <row r="5" spans="1:7" ht="13.5">
      <c r="A5" s="138">
        <v>3</v>
      </c>
      <c r="B5" s="138" t="s">
        <v>226</v>
      </c>
      <c r="C5" s="150">
        <v>1</v>
      </c>
      <c r="D5" s="151">
        <v>63.3566666666667</v>
      </c>
      <c r="E5" s="152">
        <f t="shared" si="0"/>
        <v>63.3566666666667</v>
      </c>
      <c r="F5" s="153">
        <v>0.2</v>
      </c>
      <c r="G5" s="152">
        <f t="shared" si="1"/>
        <v>1.05594444444445</v>
      </c>
    </row>
    <row r="6" spans="1:7" ht="13.5">
      <c r="A6" s="138">
        <v>4</v>
      </c>
      <c r="B6" s="138" t="s">
        <v>227</v>
      </c>
      <c r="C6" s="150">
        <v>1</v>
      </c>
      <c r="D6" s="151">
        <v>60.9033333333333</v>
      </c>
      <c r="E6" s="152">
        <f t="shared" si="0"/>
        <v>60.9033333333333</v>
      </c>
      <c r="F6" s="153">
        <v>0.2</v>
      </c>
      <c r="G6" s="152">
        <f t="shared" si="1"/>
        <v>1.01505555555556</v>
      </c>
    </row>
    <row r="7" spans="1:7" ht="13.5">
      <c r="A7" s="138">
        <v>5</v>
      </c>
      <c r="B7" s="138" t="s">
        <v>228</v>
      </c>
      <c r="C7" s="150">
        <v>1</v>
      </c>
      <c r="D7" s="151">
        <v>44.8933333333333</v>
      </c>
      <c r="E7" s="152">
        <f t="shared" si="0"/>
        <v>44.8933333333333</v>
      </c>
      <c r="F7" s="153">
        <v>0.2</v>
      </c>
      <c r="G7" s="152">
        <f t="shared" si="1"/>
        <v>0.748222222222222</v>
      </c>
    </row>
    <row r="8" spans="1:7" ht="13.5">
      <c r="A8" s="138">
        <v>6</v>
      </c>
      <c r="B8" s="138" t="s">
        <v>229</v>
      </c>
      <c r="C8" s="150">
        <v>1</v>
      </c>
      <c r="D8" s="151">
        <v>47.91</v>
      </c>
      <c r="E8" s="152">
        <f t="shared" si="0"/>
        <v>47.91</v>
      </c>
      <c r="F8" s="153">
        <v>0.2</v>
      </c>
      <c r="G8" s="152">
        <f t="shared" si="1"/>
        <v>0.7985</v>
      </c>
    </row>
    <row r="9" spans="1:7" ht="13.5">
      <c r="A9" s="138">
        <v>7</v>
      </c>
      <c r="B9" s="138" t="s">
        <v>230</v>
      </c>
      <c r="C9" s="150">
        <v>1</v>
      </c>
      <c r="D9" s="151">
        <v>46.6266666666667</v>
      </c>
      <c r="E9" s="152">
        <f t="shared" si="0"/>
        <v>46.6266666666667</v>
      </c>
      <c r="F9" s="153">
        <v>0.2</v>
      </c>
      <c r="G9" s="152">
        <f t="shared" si="1"/>
        <v>0.777111111111112</v>
      </c>
    </row>
    <row r="10" spans="1:7" ht="13.5">
      <c r="A10" s="138">
        <v>8</v>
      </c>
      <c r="B10" s="138" t="s">
        <v>231</v>
      </c>
      <c r="C10" s="150">
        <v>1</v>
      </c>
      <c r="D10" s="151">
        <v>33.95</v>
      </c>
      <c r="E10" s="152">
        <f t="shared" si="0"/>
        <v>33.95</v>
      </c>
      <c r="F10" s="153">
        <v>0.2</v>
      </c>
      <c r="G10" s="152">
        <f t="shared" si="1"/>
        <v>0.565833333333333</v>
      </c>
    </row>
    <row r="11" spans="1:7" ht="13.5">
      <c r="A11" s="138">
        <v>9</v>
      </c>
      <c r="B11" s="138" t="s">
        <v>232</v>
      </c>
      <c r="C11" s="150">
        <v>1</v>
      </c>
      <c r="D11" s="151">
        <v>52.2833333333333</v>
      </c>
      <c r="E11" s="152">
        <f t="shared" si="0"/>
        <v>52.2833333333333</v>
      </c>
      <c r="F11" s="153">
        <v>0.2</v>
      </c>
      <c r="G11" s="152">
        <f t="shared" si="1"/>
        <v>0.871388888888888</v>
      </c>
    </row>
    <row r="12" spans="1:7" ht="13.5">
      <c r="A12" s="138">
        <v>10</v>
      </c>
      <c r="B12" s="138" t="s">
        <v>233</v>
      </c>
      <c r="C12" s="150">
        <v>1</v>
      </c>
      <c r="D12" s="151">
        <v>76.1566666666667</v>
      </c>
      <c r="E12" s="152">
        <f t="shared" si="0"/>
        <v>76.1566666666667</v>
      </c>
      <c r="F12" s="153">
        <v>0.2</v>
      </c>
      <c r="G12" s="152">
        <f t="shared" si="1"/>
        <v>1.26927777777778</v>
      </c>
    </row>
    <row r="13" spans="1:7" ht="13.5">
      <c r="A13" s="138">
        <v>11</v>
      </c>
      <c r="B13" s="138" t="s">
        <v>234</v>
      </c>
      <c r="C13" s="150">
        <v>3</v>
      </c>
      <c r="D13" s="151">
        <v>163.95</v>
      </c>
      <c r="E13" s="152">
        <f t="shared" si="0"/>
        <v>491.85</v>
      </c>
      <c r="F13" s="153">
        <v>0.2</v>
      </c>
      <c r="G13" s="152">
        <f t="shared" si="1"/>
        <v>8.1975</v>
      </c>
    </row>
    <row r="14" spans="1:7" ht="13.5">
      <c r="A14" s="138">
        <v>12</v>
      </c>
      <c r="B14" s="138" t="s">
        <v>235</v>
      </c>
      <c r="C14" s="150">
        <v>1</v>
      </c>
      <c r="D14" s="151">
        <v>44.7</v>
      </c>
      <c r="E14" s="152">
        <f t="shared" si="0"/>
        <v>44.7</v>
      </c>
      <c r="F14" s="153">
        <v>0.2</v>
      </c>
      <c r="G14" s="152">
        <f t="shared" si="1"/>
        <v>0.745</v>
      </c>
    </row>
    <row r="15" spans="1:7" ht="13.5">
      <c r="A15" s="138">
        <v>13</v>
      </c>
      <c r="B15" s="138" t="s">
        <v>236</v>
      </c>
      <c r="C15" s="150">
        <v>1</v>
      </c>
      <c r="D15" s="151">
        <v>109.54</v>
      </c>
      <c r="E15" s="152">
        <f t="shared" si="0"/>
        <v>109.54</v>
      </c>
      <c r="F15" s="153">
        <v>0.2</v>
      </c>
      <c r="G15" s="152">
        <f t="shared" si="1"/>
        <v>1.82566666666667</v>
      </c>
    </row>
    <row r="16" spans="1:7" ht="13.5">
      <c r="A16" s="138">
        <v>14</v>
      </c>
      <c r="B16" s="138" t="s">
        <v>237</v>
      </c>
      <c r="C16" s="150">
        <v>1</v>
      </c>
      <c r="D16" s="151">
        <v>454.896666666667</v>
      </c>
      <c r="E16" s="152">
        <f t="shared" si="0"/>
        <v>454.896666666667</v>
      </c>
      <c r="F16" s="153">
        <v>0.1</v>
      </c>
      <c r="G16" s="152">
        <f t="shared" si="1"/>
        <v>3.79080555555556</v>
      </c>
    </row>
    <row r="17" spans="1:7" ht="13.5">
      <c r="A17" s="138">
        <v>15</v>
      </c>
      <c r="B17" s="138" t="s">
        <v>238</v>
      </c>
      <c r="C17" s="150">
        <v>1</v>
      </c>
      <c r="D17" s="151">
        <v>27.7466666666667</v>
      </c>
      <c r="E17" s="152">
        <f t="shared" si="0"/>
        <v>27.7466666666667</v>
      </c>
      <c r="F17" s="153">
        <v>0.2</v>
      </c>
      <c r="G17" s="152">
        <f t="shared" si="1"/>
        <v>0.462444444444445</v>
      </c>
    </row>
    <row r="18" spans="1:7" ht="13.5">
      <c r="A18" s="138">
        <v>16</v>
      </c>
      <c r="B18" s="138" t="s">
        <v>239</v>
      </c>
      <c r="C18" s="150">
        <v>1</v>
      </c>
      <c r="D18" s="151">
        <v>1344.34333333333</v>
      </c>
      <c r="E18" s="152">
        <f t="shared" si="0"/>
        <v>1344.34333333333</v>
      </c>
      <c r="F18" s="153">
        <v>0.2</v>
      </c>
      <c r="G18" s="152">
        <f t="shared" si="1"/>
        <v>22.4057222222222</v>
      </c>
    </row>
    <row r="19" spans="1:7" ht="13.5">
      <c r="A19" s="138">
        <v>17</v>
      </c>
      <c r="B19" s="138" t="s">
        <v>240</v>
      </c>
      <c r="C19" s="150">
        <v>1</v>
      </c>
      <c r="D19" s="151">
        <v>45.5</v>
      </c>
      <c r="E19" s="152">
        <f t="shared" si="0"/>
        <v>45.5</v>
      </c>
      <c r="F19" s="153">
        <v>0.2</v>
      </c>
      <c r="G19" s="152">
        <f t="shared" si="1"/>
        <v>0.758333333333333</v>
      </c>
    </row>
    <row r="20" spans="1:7" ht="13.5">
      <c r="A20" s="138">
        <v>18</v>
      </c>
      <c r="B20" s="138" t="s">
        <v>241</v>
      </c>
      <c r="C20" s="150">
        <v>1</v>
      </c>
      <c r="D20" s="151">
        <v>45.7666666666667</v>
      </c>
      <c r="E20" s="152">
        <f t="shared" si="0"/>
        <v>45.7666666666667</v>
      </c>
      <c r="F20" s="153">
        <v>0.2</v>
      </c>
      <c r="G20" s="152">
        <f t="shared" si="1"/>
        <v>0.762777777777778</v>
      </c>
    </row>
    <row r="21" spans="1:7" ht="13.5">
      <c r="A21" s="138">
        <v>19</v>
      </c>
      <c r="B21" s="138" t="s">
        <v>242</v>
      </c>
      <c r="C21" s="150">
        <v>1</v>
      </c>
      <c r="D21" s="151">
        <v>42.3833333333333</v>
      </c>
      <c r="E21" s="152">
        <f t="shared" si="0"/>
        <v>42.3833333333333</v>
      </c>
      <c r="F21" s="153">
        <v>0.2</v>
      </c>
      <c r="G21" s="152">
        <f t="shared" si="1"/>
        <v>0.706388888888888</v>
      </c>
    </row>
    <row r="22" spans="1:7" ht="13.5">
      <c r="A22" s="138">
        <v>20</v>
      </c>
      <c r="B22" s="138" t="s">
        <v>243</v>
      </c>
      <c r="C22" s="150">
        <v>1</v>
      </c>
      <c r="D22" s="151">
        <v>1914.00333333333</v>
      </c>
      <c r="E22" s="152">
        <f t="shared" si="0"/>
        <v>1914.00333333333</v>
      </c>
      <c r="F22" s="153">
        <v>0.2</v>
      </c>
      <c r="G22" s="152">
        <f t="shared" si="1"/>
        <v>31.9000555555555</v>
      </c>
    </row>
    <row r="23" spans="1:7" ht="13.5">
      <c r="A23" s="138">
        <v>21</v>
      </c>
      <c r="B23" s="138" t="s">
        <v>244</v>
      </c>
      <c r="C23" s="150">
        <v>1</v>
      </c>
      <c r="D23" s="151">
        <v>245.903333333333</v>
      </c>
      <c r="E23" s="152">
        <f t="shared" si="0"/>
        <v>245.903333333333</v>
      </c>
      <c r="F23" s="153">
        <v>0.2</v>
      </c>
      <c r="G23" s="152">
        <f t="shared" si="1"/>
        <v>4.09838888888888</v>
      </c>
    </row>
    <row r="24" spans="1:7" ht="13.5">
      <c r="A24" s="138">
        <v>22</v>
      </c>
      <c r="B24" s="138" t="s">
        <v>245</v>
      </c>
      <c r="C24" s="150">
        <v>1</v>
      </c>
      <c r="D24" s="151">
        <v>33.69</v>
      </c>
      <c r="E24" s="152">
        <f t="shared" si="0"/>
        <v>33.69</v>
      </c>
      <c r="F24" s="153">
        <v>0.2</v>
      </c>
      <c r="G24" s="152">
        <f t="shared" si="1"/>
        <v>0.5615</v>
      </c>
    </row>
    <row r="25" spans="1:7" ht="13.5">
      <c r="A25" s="138">
        <v>23</v>
      </c>
      <c r="B25" s="138" t="s">
        <v>246</v>
      </c>
      <c r="C25" s="150">
        <v>1</v>
      </c>
      <c r="D25" s="151">
        <v>352.633333333333</v>
      </c>
      <c r="E25" s="152">
        <f t="shared" si="0"/>
        <v>352.633333333333</v>
      </c>
      <c r="F25" s="153">
        <v>0.1</v>
      </c>
      <c r="G25" s="152">
        <f t="shared" si="1"/>
        <v>2.93861111111111</v>
      </c>
    </row>
    <row r="26" spans="1:7" ht="13.5">
      <c r="A26" s="138"/>
      <c r="B26" s="138"/>
      <c r="C26" s="141"/>
      <c r="D26" s="154"/>
      <c r="E26" s="152"/>
      <c r="F26" s="155"/>
      <c r="G26" s="152"/>
    </row>
    <row r="27" spans="1:7" ht="12.75">
      <c r="A27" s="156"/>
      <c r="B27" s="156"/>
      <c r="C27" s="156"/>
      <c r="D27" s="157"/>
      <c r="E27" s="158"/>
      <c r="G27" s="159">
        <f>SUM(G3:G23)</f>
        <v>86.5210833333332</v>
      </c>
    </row>
    <row r="29" spans="1:6" ht="26.25" customHeight="1">
      <c r="A29" s="160" t="s">
        <v>247</v>
      </c>
      <c r="B29" s="160"/>
      <c r="C29" s="160"/>
      <c r="D29" s="160"/>
      <c r="E29" s="160"/>
      <c r="F29" s="160"/>
    </row>
    <row r="31" spans="1:6" ht="26.25" customHeight="1">
      <c r="A31" s="160" t="s">
        <v>248</v>
      </c>
      <c r="B31" s="160"/>
      <c r="C31" s="160"/>
      <c r="D31" s="160"/>
      <c r="E31" s="160"/>
      <c r="F31" s="160"/>
    </row>
    <row r="33" spans="1:6" ht="13.5" customHeight="1">
      <c r="A33" s="160" t="s">
        <v>249</v>
      </c>
      <c r="B33" s="160"/>
      <c r="C33" s="160"/>
      <c r="D33" s="160"/>
      <c r="E33" s="160"/>
      <c r="F33" s="160"/>
    </row>
  </sheetData>
  <sheetProtection selectLockedCells="1" selectUnlockedCells="1"/>
  <mergeCells count="4">
    <mergeCell ref="A27:C27"/>
    <mergeCell ref="A29:F29"/>
    <mergeCell ref="A31:F31"/>
    <mergeCell ref="A33:F33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0"/>
  <sheetViews>
    <sheetView showGridLines="0" zoomScale="110" zoomScaleNormal="110" workbookViewId="0" topLeftCell="A1">
      <selection activeCell="K3" sqref="K3"/>
    </sheetView>
  </sheetViews>
  <sheetFormatPr defaultColWidth="9.140625" defaultRowHeight="12.75"/>
  <cols>
    <col min="1" max="2" width="10.00390625" style="0" customWidth="1"/>
    <col min="3" max="5" width="8.7109375" style="0" customWidth="1"/>
    <col min="6" max="6" width="10.8515625" style="0" customWidth="1"/>
    <col min="7" max="7" width="6.28125" style="0" customWidth="1"/>
    <col min="8" max="8" width="17.00390625" style="0" customWidth="1"/>
    <col min="9" max="9" width="19.140625" style="0" customWidth="1"/>
    <col min="10" max="10" width="14.8515625" style="0" customWidth="1"/>
    <col min="11" max="11" width="15.7109375" style="0" customWidth="1"/>
    <col min="12" max="12" width="33.140625" style="0" customWidth="1"/>
    <col min="13" max="13" width="15.8515625" style="0" customWidth="1"/>
    <col min="14" max="14" width="9.57421875" style="0" customWidth="1"/>
    <col min="15" max="27" width="8.7109375" style="0" customWidth="1"/>
    <col min="28" max="16384" width="14.421875" style="0" customWidth="1"/>
  </cols>
  <sheetData>
    <row r="1" spans="1:11" ht="12.75" customHeight="1">
      <c r="A1" s="161" t="s">
        <v>250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36.75" customHeight="1">
      <c r="A2" s="162" t="s">
        <v>189</v>
      </c>
      <c r="B2" s="162" t="s">
        <v>251</v>
      </c>
      <c r="C2" s="163" t="s">
        <v>252</v>
      </c>
      <c r="D2" s="163"/>
      <c r="E2" s="163"/>
      <c r="F2" s="163"/>
      <c r="G2" s="163"/>
      <c r="H2" s="162" t="s">
        <v>253</v>
      </c>
      <c r="I2" s="162" t="s">
        <v>254</v>
      </c>
      <c r="J2" s="162" t="s">
        <v>255</v>
      </c>
      <c r="K2" s="162" t="s">
        <v>256</v>
      </c>
    </row>
    <row r="3" spans="1:11" ht="12.75" customHeight="1">
      <c r="A3" s="164">
        <v>3</v>
      </c>
      <c r="B3" s="164" t="s">
        <v>75</v>
      </c>
      <c r="C3" s="165" t="s">
        <v>257</v>
      </c>
      <c r="D3" s="165"/>
      <c r="E3" s="165"/>
      <c r="F3" s="165"/>
      <c r="G3" s="165"/>
      <c r="H3" s="166">
        <f>'JARDINAGEM 2022'!I176</f>
        <v>4203.65</v>
      </c>
      <c r="I3" s="167">
        <v>1</v>
      </c>
      <c r="J3" s="168">
        <f>H3</f>
        <v>4203.65</v>
      </c>
      <c r="K3" s="169">
        <f>12*J3</f>
        <v>50443.8</v>
      </c>
    </row>
    <row r="4" spans="1:11" ht="33.75" customHeight="1">
      <c r="A4" s="164"/>
      <c r="B4" s="164"/>
      <c r="C4" s="165"/>
      <c r="D4" s="165"/>
      <c r="E4" s="165"/>
      <c r="F4" s="165"/>
      <c r="G4" s="165"/>
      <c r="H4" s="166"/>
      <c r="I4" s="167"/>
      <c r="J4" s="168"/>
      <c r="K4" s="169"/>
    </row>
    <row r="5" spans="1:11" ht="33.75" customHeight="1">
      <c r="A5" s="164">
        <v>1</v>
      </c>
      <c r="B5" s="164"/>
      <c r="C5" s="165"/>
      <c r="D5" s="165"/>
      <c r="E5" s="165"/>
      <c r="F5" s="165"/>
      <c r="G5" s="165"/>
      <c r="H5" s="166"/>
      <c r="I5" s="167"/>
      <c r="J5" s="168">
        <f aca="true" t="shared" si="0" ref="J5:J6">H5*I5</f>
        <v>0</v>
      </c>
      <c r="K5" s="169"/>
    </row>
    <row r="6" spans="1:11" ht="33.75" customHeight="1">
      <c r="A6" s="164"/>
      <c r="B6" s="164"/>
      <c r="C6" s="165"/>
      <c r="D6" s="165"/>
      <c r="E6" s="165"/>
      <c r="F6" s="165"/>
      <c r="G6" s="165"/>
      <c r="H6" s="166"/>
      <c r="I6" s="167"/>
      <c r="J6" s="168">
        <f t="shared" si="0"/>
        <v>0</v>
      </c>
      <c r="K6" s="169"/>
    </row>
    <row r="7" spans="1:11" ht="12.75" customHeight="1">
      <c r="A7" s="170" t="s">
        <v>258</v>
      </c>
      <c r="B7" s="170"/>
      <c r="C7" s="170"/>
      <c r="D7" s="170"/>
      <c r="E7" s="170"/>
      <c r="F7" s="170"/>
      <c r="G7" s="170"/>
      <c r="H7" s="170"/>
      <c r="I7" s="170"/>
      <c r="J7" s="171">
        <f>SUM(J3:J6)</f>
        <v>4203.65</v>
      </c>
      <c r="K7" s="171">
        <f>SUM(K3:K6)</f>
        <v>50443.8</v>
      </c>
    </row>
    <row r="8" ht="12.75" customHeight="1"/>
    <row r="9" ht="12.75" customHeight="1"/>
    <row r="10" spans="3:10" ht="12.75" customHeight="1">
      <c r="C10" s="172"/>
      <c r="D10" s="172"/>
      <c r="E10" s="172"/>
      <c r="F10" s="172"/>
      <c r="G10" s="172"/>
      <c r="H10" s="172"/>
      <c r="I10" s="172"/>
      <c r="J10" s="172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65536" ht="12.75" customHeight="1"/>
  </sheetData>
  <sheetProtection selectLockedCells="1" selectUnlockedCells="1"/>
  <mergeCells count="10">
    <mergeCell ref="A1:K1"/>
    <mergeCell ref="C2:G2"/>
    <mergeCell ref="A3:A6"/>
    <mergeCell ref="B3:B6"/>
    <mergeCell ref="C3:G6"/>
    <mergeCell ref="H3:H6"/>
    <mergeCell ref="I3:I6"/>
    <mergeCell ref="J3:J6"/>
    <mergeCell ref="K3:K6"/>
    <mergeCell ref="A7:I7"/>
  </mergeCells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2019-07-11T19:49:59Z</cp:lastPrinted>
  <dcterms:modified xsi:type="dcterms:W3CDTF">2022-03-22T16:35:43Z</dcterms:modified>
  <cp:category/>
  <cp:version/>
  <cp:contentType/>
  <cp:contentStatus/>
  <cp:revision>119</cp:revision>
</cp:coreProperties>
</file>